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4515" yWindow="-15" windowWidth="23820" windowHeight="12360"/>
  </bookViews>
  <sheets>
    <sheet name="Лист1" sheetId="6" r:id="rId1"/>
  </sheets>
  <definedNames>
    <definedName name="_xlnm.Print_Area" localSheetId="0">Лист1!$A$1:$S$500</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29" i="6" l="1"/>
  <c r="H442" i="6" l="1"/>
  <c r="I170" i="6" l="1"/>
  <c r="I45" i="6"/>
  <c r="I25" i="6"/>
  <c r="L45" i="6" l="1"/>
  <c r="K45" i="6"/>
  <c r="H45" i="6"/>
  <c r="L46" i="6"/>
  <c r="L47" i="6" l="1"/>
  <c r="H47" i="6"/>
  <c r="I47" i="6"/>
  <c r="J47" i="6"/>
  <c r="K47" i="6"/>
  <c r="M27" i="6"/>
  <c r="L445" i="6"/>
  <c r="L432" i="6" s="1"/>
  <c r="L27" i="6" s="1"/>
  <c r="I445" i="6"/>
  <c r="J445" i="6"/>
  <c r="J432" i="6" s="1"/>
  <c r="J27" i="6" s="1"/>
  <c r="K445" i="6"/>
  <c r="H444" i="6"/>
  <c r="I444" i="6"/>
  <c r="J444" i="6"/>
  <c r="J431" i="6" s="1"/>
  <c r="J26" i="6" s="1"/>
  <c r="K444" i="6"/>
  <c r="L444" i="6"/>
  <c r="I432" i="6"/>
  <c r="I27" i="6" s="1"/>
  <c r="K432" i="6"/>
  <c r="K27" i="6" s="1"/>
  <c r="I431" i="6"/>
  <c r="I26" i="6" s="1"/>
  <c r="K431" i="6"/>
  <c r="L431" i="6"/>
  <c r="L26" i="6" s="1"/>
  <c r="K26" i="6"/>
  <c r="M26" i="6"/>
  <c r="H46" i="6"/>
  <c r="I46" i="6"/>
  <c r="J46" i="6"/>
  <c r="K46" i="6"/>
  <c r="H318" i="6"/>
  <c r="H156" i="6"/>
  <c r="H128" i="6"/>
  <c r="H113" i="6"/>
  <c r="H99" i="6"/>
  <c r="H86" i="6"/>
  <c r="H73" i="6"/>
  <c r="K469" i="6"/>
  <c r="H496" i="6"/>
  <c r="H483" i="6"/>
  <c r="H470" i="6"/>
  <c r="H457" i="6"/>
  <c r="H431" i="6"/>
  <c r="H26" i="6" s="1"/>
  <c r="H412" i="6"/>
  <c r="H399" i="6"/>
  <c r="I172" i="6"/>
  <c r="J172" i="6"/>
  <c r="L172" i="6"/>
  <c r="M172" i="6"/>
  <c r="I171" i="6"/>
  <c r="J171" i="6"/>
  <c r="L171" i="6"/>
  <c r="M171" i="6"/>
  <c r="H305" i="6"/>
  <c r="H292" i="6"/>
  <c r="H279" i="6"/>
  <c r="H266" i="6"/>
  <c r="H253" i="6"/>
  <c r="K239" i="6"/>
  <c r="H239" i="6" s="1"/>
  <c r="L224" i="6"/>
  <c r="K224" i="6"/>
  <c r="H225" i="6"/>
  <c r="H212" i="6"/>
  <c r="H199" i="6"/>
  <c r="H171" i="6" l="1"/>
  <c r="K171" i="6"/>
  <c r="H481" i="6"/>
  <c r="L429" i="6" l="1"/>
  <c r="H413" i="6" l="1"/>
  <c r="H411" i="6"/>
  <c r="H410" i="6"/>
  <c r="I409" i="6"/>
  <c r="H409" i="6"/>
  <c r="H408" i="6"/>
  <c r="H407" i="6"/>
  <c r="H406" i="6"/>
  <c r="H405" i="6"/>
  <c r="H404" i="6"/>
  <c r="H403" i="6"/>
  <c r="H402" i="6"/>
  <c r="L401" i="6"/>
  <c r="K401" i="6"/>
  <c r="J401" i="6"/>
  <c r="I401" i="6"/>
  <c r="H401" i="6" l="1"/>
  <c r="H497" i="6"/>
  <c r="H495" i="6"/>
  <c r="H494" i="6"/>
  <c r="I493" i="6"/>
  <c r="H493" i="6"/>
  <c r="H492" i="6"/>
  <c r="H491" i="6"/>
  <c r="H490" i="6"/>
  <c r="H489" i="6"/>
  <c r="H488" i="6"/>
  <c r="H487" i="6"/>
  <c r="H486" i="6"/>
  <c r="L485" i="6"/>
  <c r="K485" i="6"/>
  <c r="J485" i="6"/>
  <c r="I485" i="6"/>
  <c r="H485" i="6" l="1"/>
  <c r="L472" i="6"/>
  <c r="L375" i="6" l="1"/>
  <c r="H379" i="6"/>
  <c r="K387" i="6"/>
  <c r="K375" i="6" s="1"/>
  <c r="H385" i="6"/>
  <c r="H384" i="6"/>
  <c r="H383" i="6"/>
  <c r="H382" i="6"/>
  <c r="H381" i="6"/>
  <c r="H380" i="6"/>
  <c r="H378" i="6"/>
  <c r="H377" i="6"/>
  <c r="H376" i="6"/>
  <c r="I375" i="6"/>
  <c r="H387" i="6" l="1"/>
  <c r="H375" i="6" s="1"/>
  <c r="L443" i="6"/>
  <c r="L430" i="6" s="1"/>
  <c r="K443" i="6"/>
  <c r="K430" i="6" s="1"/>
  <c r="K238" i="6" l="1"/>
  <c r="H469" i="6" l="1"/>
  <c r="H471" i="6" l="1"/>
  <c r="H468" i="6"/>
  <c r="I467" i="6"/>
  <c r="H467" i="6"/>
  <c r="H466" i="6"/>
  <c r="H465" i="6"/>
  <c r="H464" i="6"/>
  <c r="H463" i="6"/>
  <c r="H462" i="6"/>
  <c r="H461" i="6"/>
  <c r="H460" i="6"/>
  <c r="L459" i="6"/>
  <c r="K459" i="6"/>
  <c r="J459" i="6"/>
  <c r="I459" i="6"/>
  <c r="H459" i="6"/>
  <c r="H458" i="6"/>
  <c r="H445" i="6" s="1"/>
  <c r="H432" i="6" s="1"/>
  <c r="H27" i="6" s="1"/>
  <c r="H455" i="6"/>
  <c r="I454" i="6"/>
  <c r="H454" i="6"/>
  <c r="H453" i="6"/>
  <c r="H452" i="6"/>
  <c r="H451" i="6"/>
  <c r="H450" i="6"/>
  <c r="H449" i="6"/>
  <c r="H448" i="6"/>
  <c r="H447" i="6"/>
  <c r="L446" i="6"/>
  <c r="K446" i="6"/>
  <c r="J446" i="6"/>
  <c r="I446" i="6"/>
  <c r="H446" i="6" l="1"/>
  <c r="H484" i="6" l="1"/>
  <c r="H482" i="6"/>
  <c r="I480" i="6"/>
  <c r="I472" i="6" s="1"/>
  <c r="H480" i="6"/>
  <c r="H479" i="6"/>
  <c r="H478" i="6"/>
  <c r="H477" i="6"/>
  <c r="H476" i="6"/>
  <c r="H475" i="6"/>
  <c r="H474" i="6"/>
  <c r="H473" i="6"/>
  <c r="K472" i="6"/>
  <c r="J472" i="6"/>
  <c r="H472" i="6" l="1"/>
  <c r="J170" i="6"/>
  <c r="L170" i="6"/>
  <c r="M170" i="6"/>
  <c r="M24" i="6" l="1"/>
  <c r="M415" i="6" l="1"/>
  <c r="L415" i="6"/>
  <c r="K415" i="6"/>
  <c r="J415" i="6"/>
  <c r="I415" i="6"/>
  <c r="M417" i="6"/>
  <c r="L417" i="6"/>
  <c r="K417" i="6"/>
  <c r="J417" i="6"/>
  <c r="I417" i="6"/>
  <c r="M419" i="6"/>
  <c r="L419" i="6"/>
  <c r="K419" i="6"/>
  <c r="J419" i="6"/>
  <c r="I419" i="6"/>
  <c r="M421" i="6"/>
  <c r="L421" i="6"/>
  <c r="K421" i="6"/>
  <c r="J421" i="6"/>
  <c r="I421" i="6"/>
  <c r="K429" i="6"/>
  <c r="J430" i="6"/>
  <c r="I430" i="6"/>
  <c r="H430" i="6"/>
  <c r="J429" i="6"/>
  <c r="L428" i="6"/>
  <c r="K428" i="6"/>
  <c r="J428" i="6"/>
  <c r="I428" i="6"/>
  <c r="L427" i="6"/>
  <c r="K427" i="6"/>
  <c r="J427" i="6"/>
  <c r="I427" i="6"/>
  <c r="M426" i="6"/>
  <c r="L426" i="6"/>
  <c r="K426" i="6"/>
  <c r="J426" i="6"/>
  <c r="I426" i="6"/>
  <c r="M423" i="6"/>
  <c r="L423" i="6"/>
  <c r="K423" i="6"/>
  <c r="K386" i="6" s="1"/>
  <c r="H386" i="6" s="1"/>
  <c r="J423" i="6"/>
  <c r="I423" i="6"/>
  <c r="M422" i="6"/>
  <c r="L422" i="6"/>
  <c r="K422" i="6"/>
  <c r="J422" i="6"/>
  <c r="I422" i="6"/>
  <c r="M420" i="6"/>
  <c r="L420" i="6"/>
  <c r="K420" i="6"/>
  <c r="J420" i="6"/>
  <c r="I420" i="6"/>
  <c r="M418" i="6"/>
  <c r="L418" i="6"/>
  <c r="K418" i="6"/>
  <c r="J418" i="6"/>
  <c r="I418" i="6"/>
  <c r="M416" i="6"/>
  <c r="L416" i="6"/>
  <c r="K416" i="6"/>
  <c r="J416" i="6"/>
  <c r="H416" i="6" l="1"/>
  <c r="H415" i="6"/>
  <c r="H420" i="6"/>
  <c r="H422" i="6"/>
  <c r="H426" i="6"/>
  <c r="H421" i="6"/>
  <c r="H417" i="6"/>
  <c r="H428" i="6"/>
  <c r="H419" i="6"/>
  <c r="M414" i="6"/>
  <c r="H429" i="6"/>
  <c r="H418" i="6"/>
  <c r="H424" i="6"/>
  <c r="H427" i="6"/>
  <c r="H423" i="6"/>
  <c r="L388" i="6" l="1"/>
  <c r="H251" i="6" l="1"/>
  <c r="H443" i="6" l="1"/>
  <c r="I441" i="6"/>
  <c r="I416" i="6" s="1"/>
  <c r="H441" i="6"/>
  <c r="H440" i="6"/>
  <c r="H439" i="6"/>
  <c r="H438" i="6"/>
  <c r="H437" i="6"/>
  <c r="H436" i="6"/>
  <c r="H435" i="6"/>
  <c r="H434" i="6"/>
  <c r="L433" i="6"/>
  <c r="L425" i="6" s="1"/>
  <c r="L414" i="6" s="1"/>
  <c r="K433" i="6"/>
  <c r="K425" i="6" s="1"/>
  <c r="K414" i="6" s="1"/>
  <c r="J433" i="6"/>
  <c r="J425" i="6" s="1"/>
  <c r="H425" i="6" l="1"/>
  <c r="H414" i="6" s="1"/>
  <c r="J414" i="6"/>
  <c r="I433" i="6"/>
  <c r="I414" i="6" s="1"/>
  <c r="H433" i="6"/>
  <c r="L237" i="6"/>
  <c r="L169" i="6" s="1"/>
  <c r="L44" i="6" s="1"/>
  <c r="L24" i="6" s="1"/>
  <c r="K237" i="6"/>
  <c r="K277" i="6"/>
  <c r="K290" i="6"/>
  <c r="K303" i="6"/>
  <c r="I264" i="6"/>
  <c r="D214" i="6" l="1"/>
  <c r="D227" i="6"/>
  <c r="H237" i="6" l="1"/>
  <c r="L236" i="6" l="1"/>
  <c r="K236" i="6"/>
  <c r="L234" i="6"/>
  <c r="K234" i="6"/>
  <c r="L359" i="6" l="1"/>
  <c r="L347" i="6"/>
  <c r="L361" i="6" l="1"/>
  <c r="L348" i="6" l="1"/>
  <c r="L372" i="6"/>
  <c r="L373" i="6"/>
  <c r="L360" i="6" l="1"/>
  <c r="I371" i="6" l="1"/>
  <c r="L371" i="6"/>
  <c r="C388" i="6" l="1"/>
  <c r="I396" i="6" l="1"/>
  <c r="I388" i="6" s="1"/>
  <c r="H400" i="6"/>
  <c r="H398" i="6"/>
  <c r="H397" i="6"/>
  <c r="H396" i="6"/>
  <c r="H395" i="6"/>
  <c r="H394" i="6"/>
  <c r="H393" i="6"/>
  <c r="H392" i="6"/>
  <c r="H391" i="6"/>
  <c r="H390" i="6"/>
  <c r="H389" i="6"/>
  <c r="K388" i="6"/>
  <c r="J388" i="6"/>
  <c r="H388" i="6" l="1"/>
  <c r="I360" i="6"/>
  <c r="I214" i="6" l="1"/>
  <c r="L241" i="6" l="1"/>
  <c r="L201" i="6"/>
  <c r="H222" i="6" l="1"/>
  <c r="H347" i="6" l="1"/>
  <c r="H306" i="6" l="1"/>
  <c r="H304" i="6"/>
  <c r="I304" i="6" s="1"/>
  <c r="I303" i="6"/>
  <c r="H303" i="6"/>
  <c r="I302" i="6"/>
  <c r="H302" i="6"/>
  <c r="H297" i="6"/>
  <c r="H296" i="6"/>
  <c r="L294" i="6"/>
  <c r="L235" i="6"/>
  <c r="L227" i="6" s="1"/>
  <c r="M235" i="6"/>
  <c r="N235" i="6"/>
  <c r="O235" i="6"/>
  <c r="P235" i="6"/>
  <c r="Q235" i="6"/>
  <c r="R235" i="6"/>
  <c r="K235" i="6"/>
  <c r="H293" i="6"/>
  <c r="H291" i="6"/>
  <c r="I290" i="6"/>
  <c r="H290" i="6"/>
  <c r="I289" i="6"/>
  <c r="H289" i="6"/>
  <c r="H284" i="6"/>
  <c r="H283" i="6"/>
  <c r="L281" i="6"/>
  <c r="I277" i="6"/>
  <c r="H280" i="6"/>
  <c r="H278" i="6"/>
  <c r="I278" i="6" s="1"/>
  <c r="H277" i="6"/>
  <c r="I276" i="6"/>
  <c r="H276" i="6"/>
  <c r="H271" i="6"/>
  <c r="H270" i="6"/>
  <c r="L268" i="6"/>
  <c r="H267" i="6"/>
  <c r="H265" i="6"/>
  <c r="H264" i="6"/>
  <c r="I263" i="6"/>
  <c r="H263" i="6"/>
  <c r="K262" i="6"/>
  <c r="H262" i="6" s="1"/>
  <c r="K260" i="6"/>
  <c r="K259" i="6"/>
  <c r="K258" i="6"/>
  <c r="H258" i="6" s="1"/>
  <c r="K257" i="6"/>
  <c r="H257" i="6" s="1"/>
  <c r="K256" i="6"/>
  <c r="L255" i="6"/>
  <c r="I169" i="6" l="1"/>
  <c r="I291" i="6"/>
  <c r="I294" i="6"/>
  <c r="L168" i="6"/>
  <c r="L43" i="6" s="1"/>
  <c r="H256" i="6"/>
  <c r="H255" i="6" s="1"/>
  <c r="H269" i="6"/>
  <c r="H282" i="6"/>
  <c r="H295" i="6"/>
  <c r="I255" i="6"/>
  <c r="I235" i="6"/>
  <c r="I227" i="6" s="1"/>
  <c r="I268" i="6"/>
  <c r="I236" i="6"/>
  <c r="H236" i="6"/>
  <c r="I281" i="6" l="1"/>
  <c r="I168" i="6"/>
  <c r="L221" i="6"/>
  <c r="H221" i="6" l="1"/>
  <c r="L214" i="6"/>
  <c r="I167" i="6"/>
  <c r="I22" i="6" s="1"/>
  <c r="K161" i="6"/>
  <c r="L187" i="6"/>
  <c r="I41" i="6" l="1"/>
  <c r="I21" i="6" s="1"/>
  <c r="K41" i="6"/>
  <c r="K21" i="6" s="1"/>
  <c r="L41" i="6"/>
  <c r="L21" i="6" s="1"/>
  <c r="M41" i="6"/>
  <c r="M21" i="6" s="1"/>
  <c r="J41" i="6"/>
  <c r="J21" i="6" s="1"/>
  <c r="I38" i="6"/>
  <c r="I18" i="6" s="1"/>
  <c r="K38" i="6"/>
  <c r="K18" i="6" s="1"/>
  <c r="L38" i="6"/>
  <c r="L18" i="6" s="1"/>
  <c r="M38" i="6"/>
  <c r="M18" i="6" s="1"/>
  <c r="J38" i="6"/>
  <c r="J18" i="6" s="1"/>
  <c r="I37" i="6"/>
  <c r="I17" i="6" s="1"/>
  <c r="L164" i="6"/>
  <c r="L37" i="6" s="1"/>
  <c r="L17" i="6" s="1"/>
  <c r="M164" i="6"/>
  <c r="M37" i="6" s="1"/>
  <c r="M17" i="6" s="1"/>
  <c r="J164" i="6"/>
  <c r="J163" i="6"/>
  <c r="J37" i="6"/>
  <c r="J17" i="6" s="1"/>
  <c r="I35" i="6"/>
  <c r="I15" i="6" s="1"/>
  <c r="L162" i="6"/>
  <c r="L35" i="6" s="1"/>
  <c r="L15" i="6" s="1"/>
  <c r="M162" i="6"/>
  <c r="M35" i="6" s="1"/>
  <c r="M15" i="6" s="1"/>
  <c r="J162" i="6"/>
  <c r="J35" i="6" s="1"/>
  <c r="I33" i="6"/>
  <c r="K33" i="6"/>
  <c r="L33" i="6"/>
  <c r="L13" i="6" s="1"/>
  <c r="M33" i="6"/>
  <c r="M13" i="6" s="1"/>
  <c r="J33" i="6"/>
  <c r="J13" i="6" s="1"/>
  <c r="I31" i="6"/>
  <c r="K31" i="6"/>
  <c r="K11" i="6" s="1"/>
  <c r="L31" i="6"/>
  <c r="L11" i="6" s="1"/>
  <c r="M31" i="6"/>
  <c r="M11" i="6" s="1"/>
  <c r="J31" i="6"/>
  <c r="J11" i="6" s="1"/>
  <c r="H41" i="6" l="1"/>
  <c r="H11" i="6"/>
  <c r="H33" i="6"/>
  <c r="J15" i="6"/>
  <c r="K13" i="6"/>
  <c r="H38" i="6"/>
  <c r="H31" i="6"/>
  <c r="I42" i="6" l="1"/>
  <c r="I327" i="6"/>
  <c r="L327" i="6"/>
  <c r="I241" i="6" l="1"/>
  <c r="K170" i="6"/>
  <c r="K242" i="6"/>
  <c r="K243" i="6"/>
  <c r="H243" i="6" s="1"/>
  <c r="K244" i="6"/>
  <c r="K245" i="6"/>
  <c r="K230" i="6" s="1"/>
  <c r="K248" i="6"/>
  <c r="L363" i="6"/>
  <c r="L351" i="6"/>
  <c r="I339" i="6"/>
  <c r="L339" i="6"/>
  <c r="H254" i="6" l="1"/>
  <c r="K216" i="6"/>
  <c r="K202" i="6" s="1"/>
  <c r="H252" i="6"/>
  <c r="H249" i="6"/>
  <c r="K228" i="6"/>
  <c r="H250" i="6"/>
  <c r="H248" i="6"/>
  <c r="K229" i="6"/>
  <c r="K215" i="6" s="1"/>
  <c r="H244" i="6"/>
  <c r="H242" i="6"/>
  <c r="H374" i="6"/>
  <c r="H373" i="6"/>
  <c r="H372" i="6"/>
  <c r="I372" i="6" s="1"/>
  <c r="I44" i="6" s="1"/>
  <c r="I24" i="6" s="1"/>
  <c r="H371" i="6"/>
  <c r="H370" i="6"/>
  <c r="H369" i="6"/>
  <c r="H368" i="6"/>
  <c r="H367" i="6"/>
  <c r="H366" i="6"/>
  <c r="H365" i="6"/>
  <c r="H364" i="6"/>
  <c r="K363" i="6"/>
  <c r="J363" i="6"/>
  <c r="H362" i="6"/>
  <c r="H361" i="6"/>
  <c r="H360" i="6"/>
  <c r="H359" i="6"/>
  <c r="I359" i="6" s="1"/>
  <c r="H358" i="6"/>
  <c r="H357" i="6"/>
  <c r="H356" i="6"/>
  <c r="H355" i="6"/>
  <c r="H354" i="6"/>
  <c r="H353" i="6"/>
  <c r="H352" i="6"/>
  <c r="K351" i="6"/>
  <c r="J351" i="6"/>
  <c r="H350" i="6"/>
  <c r="H349" i="6"/>
  <c r="H348" i="6"/>
  <c r="H346" i="6"/>
  <c r="H345" i="6"/>
  <c r="H344" i="6"/>
  <c r="H343" i="6"/>
  <c r="H342" i="6"/>
  <c r="H341" i="6"/>
  <c r="H340" i="6"/>
  <c r="K339" i="6"/>
  <c r="J339" i="6"/>
  <c r="I320" i="6"/>
  <c r="J320" i="6"/>
  <c r="K320" i="6"/>
  <c r="L320" i="6"/>
  <c r="H331" i="6"/>
  <c r="H330" i="6"/>
  <c r="H329" i="6"/>
  <c r="H328" i="6"/>
  <c r="H326" i="6"/>
  <c r="H325" i="6"/>
  <c r="H324" i="6"/>
  <c r="H323" i="6"/>
  <c r="H322" i="6"/>
  <c r="H321" i="6"/>
  <c r="H327" i="6"/>
  <c r="H320" i="6" s="1"/>
  <c r="H241" i="6" l="1"/>
  <c r="I43" i="6"/>
  <c r="I351" i="6"/>
  <c r="H301" i="6"/>
  <c r="H294" i="6" s="1"/>
  <c r="K294" i="6"/>
  <c r="I363" i="6"/>
  <c r="H288" i="6"/>
  <c r="H281" i="6" s="1"/>
  <c r="K307" i="6"/>
  <c r="K240" i="6" s="1"/>
  <c r="K247" i="6"/>
  <c r="K232" i="6" s="1"/>
  <c r="H275" i="6"/>
  <c r="H268" i="6" s="1"/>
  <c r="K261" i="6"/>
  <c r="K255" i="6" s="1"/>
  <c r="K233" i="6"/>
  <c r="K219" i="6" s="1"/>
  <c r="K281" i="6"/>
  <c r="K195" i="6"/>
  <c r="K181" i="6" s="1"/>
  <c r="K167" i="6" s="1"/>
  <c r="K246" i="6"/>
  <c r="K188" i="6"/>
  <c r="K174" i="6" s="1"/>
  <c r="H339" i="6"/>
  <c r="H363" i="6"/>
  <c r="H351" i="6"/>
  <c r="K196" i="6" l="1"/>
  <c r="K172" i="6"/>
  <c r="K168" i="6"/>
  <c r="K231" i="6"/>
  <c r="K241" i="6"/>
  <c r="K268" i="6"/>
  <c r="K43" i="6"/>
  <c r="K197" i="6"/>
  <c r="K169" i="6" s="1"/>
  <c r="K44" i="6" s="1"/>
  <c r="K24" i="6" s="1"/>
  <c r="K218" i="6"/>
  <c r="K177" i="6" s="1"/>
  <c r="K162" i="6" s="1"/>
  <c r="K35" i="6" s="1"/>
  <c r="K179" i="6"/>
  <c r="K164" i="6"/>
  <c r="K37" i="6" s="1"/>
  <c r="K25" i="6"/>
  <c r="L167" i="6"/>
  <c r="H167" i="6" s="1"/>
  <c r="H168" i="6" l="1"/>
  <c r="K23" i="6"/>
  <c r="K217" i="6"/>
  <c r="K227" i="6"/>
  <c r="K15" i="6"/>
  <c r="H35" i="6"/>
  <c r="K17" i="6"/>
  <c r="H37" i="6"/>
  <c r="L42" i="6"/>
  <c r="L22" i="6" s="1"/>
  <c r="H240" i="6"/>
  <c r="H238" i="6"/>
  <c r="H235" i="6"/>
  <c r="H234" i="6"/>
  <c r="H230" i="6"/>
  <c r="H229" i="6"/>
  <c r="H228" i="6"/>
  <c r="H169" i="6" l="1"/>
  <c r="K214" i="6"/>
  <c r="K203" i="6"/>
  <c r="H227" i="6"/>
  <c r="K189" i="6" l="1"/>
  <c r="K175" i="6" s="1"/>
  <c r="K201" i="6"/>
  <c r="K187" i="6" s="1"/>
  <c r="K173" i="6" s="1"/>
  <c r="K42" i="6"/>
  <c r="K22" i="6" s="1"/>
  <c r="I166" i="6" l="1"/>
  <c r="H220" i="6"/>
  <c r="H226" i="6"/>
  <c r="H224" i="6"/>
  <c r="H223" i="6"/>
  <c r="H219" i="6"/>
  <c r="H218" i="6"/>
  <c r="H217" i="6"/>
  <c r="H216" i="6"/>
  <c r="H215" i="6"/>
  <c r="J214" i="6"/>
  <c r="H214" i="6" l="1"/>
  <c r="I13" i="6"/>
  <c r="I11" i="6"/>
  <c r="H17" i="6" l="1"/>
  <c r="H21" i="6"/>
  <c r="H18" i="6"/>
  <c r="H13" i="6"/>
  <c r="H15" i="6"/>
  <c r="H164" i="6" l="1"/>
  <c r="H162" i="6"/>
  <c r="H177" i="6"/>
  <c r="M173" i="6" l="1"/>
  <c r="H192" i="6"/>
  <c r="H151" i="6"/>
  <c r="H135" i="6"/>
  <c r="H119" i="6"/>
  <c r="H117" i="6"/>
  <c r="H105" i="6"/>
  <c r="H63" i="6"/>
  <c r="I313" i="6"/>
  <c r="L313" i="6"/>
  <c r="L307" i="6" s="1"/>
  <c r="L161" i="6"/>
  <c r="I160" i="6"/>
  <c r="I32" i="6" s="1"/>
  <c r="K160" i="6"/>
  <c r="I161" i="6"/>
  <c r="I163" i="6"/>
  <c r="K163" i="6"/>
  <c r="L163" i="6"/>
  <c r="I165" i="6"/>
  <c r="K165" i="6"/>
  <c r="L165" i="6"/>
  <c r="K166" i="6"/>
  <c r="L166" i="6"/>
  <c r="J159" i="6"/>
  <c r="J158" i="6" s="1"/>
  <c r="K159" i="6"/>
  <c r="L159" i="6"/>
  <c r="M159" i="6"/>
  <c r="M158" i="6" s="1"/>
  <c r="I159" i="6"/>
  <c r="I158" i="6" l="1"/>
  <c r="L158" i="6"/>
  <c r="K158" i="6"/>
  <c r="L25" i="6"/>
  <c r="I307" i="6"/>
  <c r="I40" i="6"/>
  <c r="H166" i="6"/>
  <c r="H315" i="6"/>
  <c r="H208" i="6"/>
  <c r="M12" i="6" l="1"/>
  <c r="M14" i="6"/>
  <c r="M16" i="6"/>
  <c r="M19" i="6"/>
  <c r="M20" i="6"/>
  <c r="M22" i="6"/>
  <c r="M23" i="6"/>
  <c r="M25" i="6"/>
  <c r="M10" i="6"/>
  <c r="H150" i="6"/>
  <c r="H152" i="6"/>
  <c r="H153" i="6"/>
  <c r="H154" i="6"/>
  <c r="H155" i="6"/>
  <c r="H157" i="6"/>
  <c r="H149" i="6"/>
  <c r="L32" i="6"/>
  <c r="L12" i="6" s="1"/>
  <c r="L30" i="6"/>
  <c r="L10" i="6" s="1"/>
  <c r="J32" i="6"/>
  <c r="J34" i="6"/>
  <c r="J36" i="6"/>
  <c r="J39" i="6"/>
  <c r="J19" i="6" s="1"/>
  <c r="J40" i="6"/>
  <c r="J20" i="6" s="1"/>
  <c r="J42" i="6"/>
  <c r="J43" i="6"/>
  <c r="J44" i="6"/>
  <c r="J24" i="6" s="1"/>
  <c r="J45" i="6"/>
  <c r="J30" i="6"/>
  <c r="J10" i="6" s="1"/>
  <c r="M9" i="6" l="1"/>
  <c r="J23" i="6"/>
  <c r="H43" i="6"/>
  <c r="J25" i="6"/>
  <c r="J22" i="6"/>
  <c r="H22" i="6" s="1"/>
  <c r="H42" i="6"/>
  <c r="J12" i="6"/>
  <c r="J16" i="6"/>
  <c r="J14" i="6"/>
  <c r="L34" i="6"/>
  <c r="L14" i="6" s="1"/>
  <c r="J9" i="6" l="1"/>
  <c r="M29" i="6"/>
  <c r="H309" i="6"/>
  <c r="H310" i="6"/>
  <c r="H311" i="6"/>
  <c r="H312" i="6"/>
  <c r="H313" i="6"/>
  <c r="H314" i="6"/>
  <c r="H316" i="6"/>
  <c r="H317" i="6"/>
  <c r="H319" i="6"/>
  <c r="H308" i="6"/>
  <c r="L40" i="6"/>
  <c r="L20" i="6" s="1"/>
  <c r="L23" i="6"/>
  <c r="H23" i="6" s="1"/>
  <c r="L39" i="6"/>
  <c r="L19" i="6" s="1"/>
  <c r="L36" i="6"/>
  <c r="L16" i="6" s="1"/>
  <c r="K32" i="6"/>
  <c r="H32" i="6" s="1"/>
  <c r="K36" i="6"/>
  <c r="K39" i="6"/>
  <c r="K40" i="6"/>
  <c r="I12" i="6"/>
  <c r="I34" i="6"/>
  <c r="I14" i="6" s="1"/>
  <c r="I36" i="6"/>
  <c r="I16" i="6" s="1"/>
  <c r="I39" i="6"/>
  <c r="I19" i="6" s="1"/>
  <c r="I20" i="6"/>
  <c r="I23" i="6"/>
  <c r="I30" i="6"/>
  <c r="H209" i="6"/>
  <c r="H210" i="6"/>
  <c r="H211" i="6"/>
  <c r="H213" i="6"/>
  <c r="H195" i="6"/>
  <c r="H196" i="6"/>
  <c r="H197" i="6"/>
  <c r="H198" i="6"/>
  <c r="H200" i="6"/>
  <c r="H124" i="6"/>
  <c r="H125" i="6"/>
  <c r="H126" i="6"/>
  <c r="H127" i="6"/>
  <c r="H129" i="6"/>
  <c r="H109" i="6"/>
  <c r="H110" i="6"/>
  <c r="H111" i="6"/>
  <c r="H112" i="6"/>
  <c r="H114" i="6"/>
  <c r="H95" i="6"/>
  <c r="H96" i="6"/>
  <c r="H97" i="6"/>
  <c r="H98" i="6"/>
  <c r="H100" i="6"/>
  <c r="H82" i="6"/>
  <c r="H83" i="6"/>
  <c r="H84" i="6"/>
  <c r="H85" i="6"/>
  <c r="H87" i="6"/>
  <c r="H68" i="6"/>
  <c r="H69" i="6"/>
  <c r="H70" i="6"/>
  <c r="H71" i="6"/>
  <c r="H72" i="6"/>
  <c r="H74" i="6"/>
  <c r="H172" i="6" l="1"/>
  <c r="H170" i="6"/>
  <c r="L9" i="6"/>
  <c r="H307" i="6"/>
  <c r="I10" i="6"/>
  <c r="I9" i="6" s="1"/>
  <c r="I29" i="6"/>
  <c r="H25" i="6"/>
  <c r="H44" i="6"/>
  <c r="H24" i="6" s="1"/>
  <c r="H39" i="6"/>
  <c r="K19" i="6"/>
  <c r="H159" i="6"/>
  <c r="K30" i="6"/>
  <c r="K16" i="6"/>
  <c r="H16" i="6" s="1"/>
  <c r="H36" i="6"/>
  <c r="K12" i="6"/>
  <c r="H12" i="6" s="1"/>
  <c r="K20" i="6"/>
  <c r="H20" i="6" s="1"/>
  <c r="H40" i="6"/>
  <c r="J29" i="6"/>
  <c r="L61" i="6"/>
  <c r="H19" i="6" l="1"/>
  <c r="K10" i="6"/>
  <c r="H10" i="6" s="1"/>
  <c r="H30" i="6"/>
  <c r="L29" i="6"/>
  <c r="L144" i="6"/>
  <c r="L130" i="6"/>
  <c r="L115" i="6" l="1"/>
  <c r="D61" i="6"/>
  <c r="H191" i="6"/>
  <c r="H148" i="6" l="1"/>
  <c r="H145" i="6"/>
  <c r="I144" i="6"/>
  <c r="H89" i="6"/>
  <c r="H77" i="6"/>
  <c r="H78" i="6"/>
  <c r="H79" i="6"/>
  <c r="H80" i="6"/>
  <c r="H81" i="6"/>
  <c r="H76" i="6"/>
  <c r="H107" i="6"/>
  <c r="H108" i="6"/>
  <c r="H106" i="6"/>
  <c r="H104" i="6"/>
  <c r="H103" i="6"/>
  <c r="H102" i="6"/>
  <c r="H49" i="6"/>
  <c r="H48" i="6" s="1"/>
  <c r="H116" i="6"/>
  <c r="H134" i="6"/>
  <c r="H101" i="6" l="1"/>
  <c r="H75" i="6"/>
  <c r="H146" i="6"/>
  <c r="H147" i="6"/>
  <c r="H91" i="6"/>
  <c r="H92" i="6"/>
  <c r="H93" i="6"/>
  <c r="H94" i="6"/>
  <c r="H160" i="6"/>
  <c r="H132" i="6"/>
  <c r="H133" i="6"/>
  <c r="H136" i="6"/>
  <c r="H131" i="6"/>
  <c r="I130" i="6"/>
  <c r="K130" i="6"/>
  <c r="H65" i="6"/>
  <c r="H66" i="6"/>
  <c r="H67" i="6"/>
  <c r="H64" i="6"/>
  <c r="H62" i="6"/>
  <c r="K61" i="6"/>
  <c r="H176" i="6"/>
  <c r="L173" i="6"/>
  <c r="H175" i="6"/>
  <c r="H174" i="6"/>
  <c r="J173" i="6"/>
  <c r="I173" i="6"/>
  <c r="H203" i="6"/>
  <c r="H204" i="6"/>
  <c r="H205" i="6"/>
  <c r="H206" i="6"/>
  <c r="H207" i="6"/>
  <c r="H202" i="6"/>
  <c r="J201" i="6"/>
  <c r="I201" i="6"/>
  <c r="H194" i="6"/>
  <c r="H193" i="6"/>
  <c r="H190" i="6"/>
  <c r="H189" i="6"/>
  <c r="I115" i="6"/>
  <c r="H118" i="6"/>
  <c r="H144" i="6" l="1"/>
  <c r="H173" i="6"/>
  <c r="H161" i="6"/>
  <c r="H61" i="6"/>
  <c r="H201" i="6"/>
  <c r="H130" i="6"/>
  <c r="H187" i="6"/>
  <c r="H165" i="6"/>
  <c r="H163" i="6"/>
  <c r="J115" i="6"/>
  <c r="H158" i="6" l="1"/>
  <c r="K34" i="6"/>
  <c r="H34" i="6" s="1"/>
  <c r="H29" i="6" s="1"/>
  <c r="O158" i="6"/>
  <c r="O198" i="6"/>
  <c r="K115" i="6"/>
  <c r="K14" i="6" l="1"/>
  <c r="K9" i="6" s="1"/>
  <c r="K29" i="6"/>
  <c r="M144" i="6"/>
  <c r="K144" i="6"/>
  <c r="J144" i="6"/>
  <c r="L88" i="6"/>
  <c r="M88" i="6"/>
  <c r="K88" i="6"/>
  <c r="H90" i="6"/>
  <c r="H88" i="6" s="1"/>
  <c r="H120" i="6"/>
  <c r="H121" i="6"/>
  <c r="H122" i="6"/>
  <c r="H123" i="6"/>
  <c r="H14" i="6" l="1"/>
  <c r="H9" i="6" s="1"/>
  <c r="H115" i="6"/>
  <c r="O48" i="6" l="1"/>
  <c r="O503" i="6"/>
  <c r="P7" i="6"/>
  <c r="P307" i="6"/>
  <c r="O500" i="6" l="1"/>
</calcChain>
</file>

<file path=xl/comments1.xml><?xml version="1.0" encoding="utf-8"?>
<comments xmlns="http://schemas.openxmlformats.org/spreadsheetml/2006/main">
  <authors>
    <author>Татьяна Викторовна Журавлёва</author>
    <author>Журавлёва Татьяна Викторовна</author>
  </authors>
  <commentList>
    <comment ref="D214" authorId="0">
      <text>
        <r>
          <rPr>
            <b/>
            <sz val="9"/>
            <color indexed="81"/>
            <rFont val="Tahoma"/>
            <family val="2"/>
            <charset val="204"/>
          </rPr>
          <t>Татьяна Викторовна Журавлёва:</t>
        </r>
        <r>
          <rPr>
            <sz val="9"/>
            <color indexed="81"/>
            <rFont val="Tahoma"/>
            <family val="2"/>
            <charset val="204"/>
          </rPr>
          <t xml:space="preserve">
)</t>
        </r>
      </text>
    </comment>
    <comment ref="H221" authorId="0">
      <text>
        <r>
          <rPr>
            <b/>
            <sz val="9"/>
            <color indexed="81"/>
            <rFont val="Tahoma"/>
            <family val="2"/>
            <charset val="204"/>
          </rPr>
          <t>Татьяна Викторовна Журавлёва:</t>
        </r>
        <r>
          <rPr>
            <sz val="9"/>
            <color indexed="81"/>
            <rFont val="Tahoma"/>
            <family val="2"/>
            <charset val="204"/>
          </rPr>
          <t xml:space="preserve">
в ГУКСе по соглашению 1772,5 т.р. Т.е должны были доснять лимитов на 510 т.р.</t>
        </r>
      </text>
    </comment>
    <comment ref="K221" authorId="0">
      <text>
        <r>
          <rPr>
            <b/>
            <sz val="9"/>
            <color indexed="81"/>
            <rFont val="Tahoma"/>
            <family val="2"/>
            <charset val="204"/>
          </rPr>
          <t>Татьяна Викторовна Журавлёва:</t>
        </r>
        <r>
          <rPr>
            <sz val="9"/>
            <color indexed="81"/>
            <rFont val="Tahoma"/>
            <family val="2"/>
            <charset val="204"/>
          </rPr>
          <t xml:space="preserve">
по соглаш УДС в ГУКСЕ 1666,1</t>
        </r>
      </text>
    </comment>
    <comment ref="I222" authorId="0">
      <text>
        <r>
          <rPr>
            <b/>
            <sz val="9"/>
            <color indexed="81"/>
            <rFont val="Tahoma"/>
            <family val="2"/>
            <charset val="204"/>
          </rPr>
          <t>Татьяна Викторовна Ж06.07.2022   (22 26 13) Елена Викторовна по ПСД</t>
        </r>
      </text>
    </comment>
    <comment ref="K222" authorId="0">
      <text>
        <r>
          <rPr>
            <b/>
            <sz val="9"/>
            <color indexed="81"/>
            <rFont val="Tahoma"/>
            <family val="2"/>
            <charset val="204"/>
          </rPr>
          <t>Татьяна Викторовна Журавлёва:</t>
        </r>
        <r>
          <rPr>
            <sz val="9"/>
            <color indexed="81"/>
            <rFont val="Tahoma"/>
            <family val="2"/>
            <charset val="204"/>
          </rPr>
          <t xml:space="preserve">
</t>
        </r>
        <r>
          <rPr>
            <sz val="11"/>
            <color indexed="81"/>
            <rFont val="Tahoma"/>
            <family val="2"/>
            <charset val="204"/>
          </rPr>
          <t>26.04.2022 С Ниной Викторовной 222644 (закупки)
В настоящее время проводится пересчет ц ены в меньшую сторону.  В 2022 году предусмотрены лимиты на строительство в т.ч проектные работы в неск этапов. Вввод объекта ориентировочно в 2023 г)</t>
        </r>
      </text>
    </comment>
    <comment ref="I223" authorId="0">
      <text>
        <r>
          <rPr>
            <b/>
            <sz val="9"/>
            <color indexed="81"/>
            <rFont val="Tahoma"/>
            <family val="2"/>
            <charset val="204"/>
          </rPr>
          <t>Татьяна Викторовна Ж06.07.2022   (22 26 13) Елена Викторовна по ПСД</t>
        </r>
      </text>
    </comment>
    <comment ref="K224" authorId="1">
      <text>
        <r>
          <rPr>
            <b/>
            <sz val="9"/>
            <color indexed="81"/>
            <rFont val="Tahoma"/>
            <family val="2"/>
            <charset val="204"/>
          </rPr>
          <t xml:space="preserve">Журавлёва Татьяна Викторовна:
т.к. в ведомственной на 20224-2026 гг стоит сумма больше на 21,8 т.р. То по согласованию с Харламовой эту разницу оставили здесь
 </t>
        </r>
      </text>
    </comment>
    <comment ref="D227" authorId="0">
      <text>
        <r>
          <rPr>
            <b/>
            <sz val="9"/>
            <color indexed="81"/>
            <rFont val="Tahoma"/>
            <family val="2"/>
            <charset val="204"/>
          </rPr>
          <t>Татьяна Викторовна Журавлёва:</t>
        </r>
        <r>
          <rPr>
            <sz val="9"/>
            <color indexed="81"/>
            <rFont val="Tahoma"/>
            <family val="2"/>
            <charset val="204"/>
          </rPr>
          <t xml:space="preserve">
2021 г по факту 5260,3 Харламова</t>
        </r>
      </text>
    </comment>
    <comment ref="B241" authorId="0">
      <text>
        <r>
          <rPr>
            <b/>
            <sz val="9"/>
            <color indexed="81"/>
            <rFont val="Tahoma"/>
            <family val="2"/>
            <charset val="204"/>
          </rPr>
          <t>Татьяна Викторовна Журавлёва:</t>
        </r>
        <r>
          <rPr>
            <sz val="9"/>
            <color indexed="81"/>
            <rFont val="Tahoma"/>
            <family val="2"/>
            <charset val="204"/>
          </rPr>
          <t xml:space="preserve">
30.03.2022  Цыба Елена - 222 613 
сначала обоснование инвестиций затем гос.экспертиза дает заключение о технологическом и целевом аудите</t>
        </r>
      </text>
    </comment>
    <comment ref="A339" authorId="0">
      <text>
        <r>
          <rPr>
            <b/>
            <sz val="9"/>
            <color indexed="81"/>
            <rFont val="Tahoma"/>
            <family val="2"/>
            <charset val="204"/>
          </rPr>
          <t>Татьяна Викторовна Журавлёва:</t>
        </r>
        <r>
          <rPr>
            <sz val="9"/>
            <color indexed="81"/>
            <rFont val="Tahoma"/>
            <family val="2"/>
            <charset val="204"/>
          </rPr>
          <t xml:space="preserve">
гор. Деньги  завели на софинансирование  в случае выделения фед субсидии  31.03.2022</t>
        </r>
      </text>
    </comment>
    <comment ref="L385" authorId="1">
      <text>
        <r>
          <rPr>
            <b/>
            <sz val="9"/>
            <color indexed="81"/>
            <rFont val="Tahoma"/>
            <family val="2"/>
            <charset val="204"/>
          </rPr>
          <t>Журавлёва Татьяна Викторовна:</t>
        </r>
        <r>
          <rPr>
            <sz val="9"/>
            <color indexed="81"/>
            <rFont val="Tahoma"/>
            <family val="2"/>
            <charset val="204"/>
          </rPr>
          <t xml:space="preserve">
ошибочно отнесли , так как по УДС строительства нет а проектные работы</t>
        </r>
      </text>
    </comment>
    <comment ref="L386" authorId="1">
      <text>
        <r>
          <rPr>
            <b/>
            <sz val="9"/>
            <color indexed="81"/>
            <rFont val="Tahoma"/>
            <family val="2"/>
            <charset val="204"/>
          </rPr>
          <t>Журавлёва Татьяна Викторовна:</t>
        </r>
        <r>
          <rPr>
            <sz val="9"/>
            <color indexed="81"/>
            <rFont val="Tahoma"/>
            <family val="2"/>
            <charset val="204"/>
          </rPr>
          <t xml:space="preserve">
ошибочно отнесли , так как по УДС строительства нет а проектные работы</t>
        </r>
      </text>
    </comment>
    <comment ref="L387" authorId="1">
      <text>
        <r>
          <rPr>
            <b/>
            <sz val="9"/>
            <color indexed="81"/>
            <rFont val="Tahoma"/>
            <family val="2"/>
            <charset val="204"/>
          </rPr>
          <t>Журавлёва Татьяна Викторовна:</t>
        </r>
        <r>
          <rPr>
            <sz val="9"/>
            <color indexed="81"/>
            <rFont val="Tahoma"/>
            <family val="2"/>
            <charset val="204"/>
          </rPr>
          <t xml:space="preserve">
ошибочно отнесли , так как по УДС строительства нет а проектные работы</t>
        </r>
      </text>
    </comment>
    <comment ref="H442"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это аванс</t>
        </r>
      </text>
    </comment>
    <comment ref="I442" authorId="1">
      <text>
        <r>
          <rPr>
            <b/>
            <sz val="9"/>
            <color indexed="81"/>
            <rFont val="Tahoma"/>
            <family val="2"/>
            <charset val="204"/>
          </rPr>
          <t>Журавлёва Татьяна Викторовна:</t>
        </r>
        <r>
          <rPr>
            <sz val="9"/>
            <color indexed="81"/>
            <rFont val="Tahoma"/>
            <family val="2"/>
            <charset val="204"/>
          </rPr>
          <t xml:space="preserve">
это аванс</t>
        </r>
      </text>
    </comment>
    <comment ref="H455"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68"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81"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82"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 ref="H494"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495"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List>
</comments>
</file>

<file path=xl/sharedStrings.xml><?xml version="1.0" encoding="utf-8"?>
<sst xmlns="http://schemas.openxmlformats.org/spreadsheetml/2006/main" count="664" uniqueCount="142">
  <si>
    <t>2015 год</t>
  </si>
  <si>
    <t>2016 год</t>
  </si>
  <si>
    <t>2017 год</t>
  </si>
  <si>
    <t>2018 год</t>
  </si>
  <si>
    <t>2019 год</t>
  </si>
  <si>
    <t>2020 год</t>
  </si>
  <si>
    <t>Сметная стоимость объекта или предполагаемая (предельная) стоимость объекта (тыс. руб.)</t>
  </si>
  <si>
    <t>Плановый объем и источники финансирования по годам реализации муниципальной программы, тыс. руб.</t>
  </si>
  <si>
    <t>Год</t>
  </si>
  <si>
    <t>Общий объем финансирования, тыс. руб.</t>
  </si>
  <si>
    <t>Федеральный бюджет</t>
  </si>
  <si>
    <t>Областной бюджет</t>
  </si>
  <si>
    <t>Городской бюджет</t>
  </si>
  <si>
    <t>Внебюджетные средства</t>
  </si>
  <si>
    <t>Строительство</t>
  </si>
  <si>
    <t>2179 м</t>
  </si>
  <si>
    <t>В текущих ценах</t>
  </si>
  <si>
    <t>2007 - 2015 гг.</t>
  </si>
  <si>
    <t>2016 г.</t>
  </si>
  <si>
    <t>2014 - 2017 гг.</t>
  </si>
  <si>
    <t>1300,43 м</t>
  </si>
  <si>
    <t>В ценах IV квартала 2015 года</t>
  </si>
  <si>
    <t>974,2 м</t>
  </si>
  <si>
    <t>2014 - 2015 гг.</t>
  </si>
  <si>
    <t>628,63 м</t>
  </si>
  <si>
    <t>Перечень объектов капитального строительства (реконструкции, в том числе с элементами реставрации, технического перевооружения) муниципальной собственности и объектов недвижимого имущества, приобретаемых в муниципальную собственность муниципального образования города Благовещенска</t>
  </si>
  <si>
    <t>900 м</t>
  </si>
  <si>
    <t>Проектные работы</t>
  </si>
  <si>
    <t>1,7 км</t>
  </si>
  <si>
    <t>1746 м</t>
  </si>
  <si>
    <t>2259,34 м</t>
  </si>
  <si>
    <t>1948 м (1 этап)</t>
  </si>
  <si>
    <t>953 м</t>
  </si>
  <si>
    <t>2021 год</t>
  </si>
  <si>
    <t>Год определения стоимости строительства  объекта</t>
  </si>
  <si>
    <t>В ценах I квартала 2017 года</t>
  </si>
  <si>
    <t>Направление инвестирования (проектные работы, строительство, реконструкция, техническое перевооружение, приобретение)</t>
  </si>
  <si>
    <t>23527,0                  (в гравийном исполнении)</t>
  </si>
  <si>
    <t>16786                     (в гравийном исполнении)</t>
  </si>
  <si>
    <t>31 052,3                (в гравийном исполнении)</t>
  </si>
  <si>
    <t>2022 год</t>
  </si>
  <si>
    <t>2023 год</t>
  </si>
  <si>
    <t>2024 год</t>
  </si>
  <si>
    <t>2025 год</t>
  </si>
  <si>
    <t>1.1. Развитие улично-дорожной сети города Благовещенска</t>
  </si>
  <si>
    <t>1.1.8. Магистральные улицы Северного жилого района г. Благовещенска, Амурская область (1-ая очередь, ул. 50 лет Октября от ул. Кольцевой до ул. Школьной)</t>
  </si>
  <si>
    <t>1.1.9. Магистральные улицы Северного планировочного района г. Благовещенска, Амурская область (ул. Шафира, ул. Муравьева-Амурского, ул. Зеленая)</t>
  </si>
  <si>
    <t>1.1.10. Строительство дорог в районе "5-й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Театральной до ул. Дальней г. Благовещенска)</t>
  </si>
  <si>
    <t>1.1.11. Строительство дорог в районе "5-й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t>
  </si>
  <si>
    <t>1.1.12.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</si>
  <si>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 xml:space="preserve">1.1.13. Строительство дорог в районе "5-й стройки" для обеспечения транспортной инфраструктурой земельных участков, предоставленных многодетным семьям </t>
  </si>
  <si>
    <t>1.1.14. 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(в т.ч. проектные работы)</t>
  </si>
  <si>
    <t>1.1.22.1.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</si>
  <si>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1.1.22.2. Магистральные улицы Северного планировочного района г. Благовещенска, Амурская область (ул. Шафира, ул. Муравьева-Амурского, ул. Зеленая)</t>
  </si>
  <si>
    <t>1.1.22.3. Строительство дорог в районе "5-й стройки" для обеспечения транспортной инфраструктурой земельных участков, предоставленных многодетным семьям  I этап</t>
  </si>
  <si>
    <t>1.1.25. Реконструкция автомобильной дороги по ул.Тепличная города Благовещенска (в т.ч. проектные работы)</t>
  </si>
  <si>
    <t xml:space="preserve">Приложение № 2 к муниципальной программе </t>
  </si>
  <si>
    <t xml:space="preserve">Наименование муниципальной программы,  основного мероприятия, мероприятия/объекта капитального строительства (объекта недвижимого имущества)
</t>
  </si>
  <si>
    <t>Создаваемая мощность (прирост мощности) объекта</t>
  </si>
  <si>
    <t>Срок строительства объекта или реализации мероприятия (с учетом разработки ПСД)/срок разработки ПСД</t>
  </si>
  <si>
    <t>ВСЕГО</t>
  </si>
  <si>
    <t>в том числе расходы на ПИР и ПСД</t>
  </si>
  <si>
    <t>Всего по муниципальной программе, в том числе:</t>
  </si>
  <si>
    <t>Всего по основному мероприятию за весь период реализации муниципальной программы, в том числе:</t>
  </si>
  <si>
    <t>31 052,3                        (в гравийном исполнении)</t>
  </si>
  <si>
    <t>2015-2018 гг.</t>
  </si>
  <si>
    <t>2018-2020 гг.</t>
  </si>
  <si>
    <t>2017 - 2022 гг.</t>
  </si>
  <si>
    <t>1.1.21. Магистральные улицы Северного планировочного района г.Благовещенска, Амурская область (ул. Зеленая от ул. Новотроицкое шоссе до ул. 50 лет Октября) (в т. ч. проектные работы)</t>
  </si>
  <si>
    <t xml:space="preserve">Подпрограмма 1 "Осуществление дорожной деятельности в отношении автомобильных дорог общего пользования местного значения" </t>
  </si>
  <si>
    <t>Всего по муниципальной программе "Развитие транспортной системы города Благовещенска", в том числе:</t>
  </si>
  <si>
    <t xml:space="preserve">Всего по мероприятию за весь период реализации муниципальной программы, в том числе:
</t>
  </si>
  <si>
    <t xml:space="preserve">Всего по объекту за весь период реализации муниципальной программы, в том числе:
</t>
  </si>
  <si>
    <t>2015 год, в том числе:</t>
  </si>
  <si>
    <t xml:space="preserve">погашение кредиторской задолженности </t>
  </si>
  <si>
    <t>2017 год, в том числе:</t>
  </si>
  <si>
    <t>погашение кредиторской задолженности</t>
  </si>
  <si>
    <t>2016 год, в том числе:</t>
  </si>
  <si>
    <t>погашение кредиторской задолженност</t>
  </si>
  <si>
    <t>неиспользованные лимиты прошлых лет</t>
  </si>
  <si>
    <t>2018 год, в том числе:</t>
  </si>
  <si>
    <t>2020 год, в том числе:</t>
  </si>
  <si>
    <t>неиспользованные лимиты 2019 года</t>
  </si>
  <si>
    <t>351 м</t>
  </si>
  <si>
    <t>1.1.22. Осуществление муниципальными образованиями дорожной деятельности в отношении автомобильных дорог местного значения и сооружений на них</t>
  </si>
  <si>
    <t xml:space="preserve">1.1.22.4. Автомобильная дорога по ул. Конная от ул. Пушкина до ул. Набережная г. Благовещенск, Амурская область </t>
  </si>
  <si>
    <t xml:space="preserve">В текущих  ценах </t>
  </si>
  <si>
    <t>2021г.</t>
  </si>
  <si>
    <t>49,5 м</t>
  </si>
  <si>
    <t xml:space="preserve">1.1.35. Подземный пешеходный переход по ул.Театральная , в кварталах 322,339 г.Благовещенска (в т.ч. проектные работы) </t>
  </si>
  <si>
    <t>1.1.22.5. Реконструкция автомобильной дороги по ул.Тепличная города Благовещенска (в т.ч. проектные работы)</t>
  </si>
  <si>
    <t>1.1.22.6. «Строительство автодорожного путепровода через ж/д станцию в г. Благовещенск»</t>
  </si>
  <si>
    <t>2022-2023 гг.</t>
  </si>
  <si>
    <t>1.1.35. Магистральные улицы Северного планировочного  района г.Благовещенска, Амурская область (ул. Зеленая от ул. Новотроицкое шоссе до ул. 50 лет Октября)</t>
  </si>
  <si>
    <t>В ценах 4 кв 2019 г</t>
  </si>
  <si>
    <t>2022-2024 гг.</t>
  </si>
  <si>
    <t>760 м</t>
  </si>
  <si>
    <t>2050 м</t>
  </si>
  <si>
    <t>неиспользованные лимиты 2021 года</t>
  </si>
  <si>
    <t>1.1.22.7. "Реконструкция автомобильной дороги по ул. Горького от ул. Первомайская до ул. Лазо г. Благовещенск, Амурская область".</t>
  </si>
  <si>
    <t>1.1.22.8. "Реконструкция автомобильной дороги по ул. Лазо от ул. Горького до ул. Северная г. Благовещенск, Амурская область"</t>
  </si>
  <si>
    <t>1.1.22.9. Реконструкция автомобильной дороги по ул. Северная от ул. Лазо до ул. Театральная г. Благовещенск, Амурская область"</t>
  </si>
  <si>
    <t>1.1.22.10. «Реконструкция автомобильной дороги по ул. Октябрьская от ул. Лазо до ул. Театральная г. Благовещенск, Амурская область»</t>
  </si>
  <si>
    <t>530 м</t>
  </si>
  <si>
    <t>1100 м</t>
  </si>
  <si>
    <t>870 м</t>
  </si>
  <si>
    <t>Обоснование инвестиций</t>
  </si>
  <si>
    <t>2022 год *</t>
  </si>
  <si>
    <t>2023 год *</t>
  </si>
  <si>
    <t xml:space="preserve">Строительство </t>
  </si>
  <si>
    <t>* Для выполнения условий софинансирования, в случае предоставления субсидии из Федерального бюджета.</t>
  </si>
  <si>
    <t>1.1.36. 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</si>
  <si>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2021 -2023 гг.</t>
  </si>
  <si>
    <t>Прочие работы</t>
  </si>
  <si>
    <t>2023-2024 гг.</t>
  </si>
  <si>
    <t>1.1.35.Строительство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</si>
  <si>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2021-2023 гг.</t>
  </si>
  <si>
    <t>2023 г.</t>
  </si>
  <si>
    <t>неиспользованные лимиты 2022 года</t>
  </si>
  <si>
    <t>2022-2025 гг.</t>
  </si>
  <si>
    <t>1.2. Региональный проект "Дорожная сеть"</t>
  </si>
  <si>
    <t>521 м</t>
  </si>
  <si>
    <t>Реконструкция</t>
  </si>
  <si>
    <t>2022г., 2024г.</t>
  </si>
  <si>
    <t>В ценах IV кв. 2022 г.</t>
  </si>
  <si>
    <t>1.2.1.1  «Реконструкция автомобильной дороги по ул. Тепличная города Благовещенска» 1 этап</t>
  </si>
  <si>
    <t>Проектные работы, реконструкция</t>
  </si>
  <si>
    <t>1.2.1.2 " Реконструкция автомобильной дороги по ул. Горького от ул. Первомайская до ул. Лазо г. Благовещенск, Амурская область"</t>
  </si>
  <si>
    <t>Строительство (осуществление строительного контроля)</t>
  </si>
  <si>
    <t>1.2.3. 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 /                                                                               "«Реконструкция автомобильной дороги по ул. Тепличная города Благовещенска» 1 этап";                                                                                                                                                                                                    "Реконструкция автомобильной дороги по ул. Горького от ул. Первомайская до ул. Лазо г. Благовещенск, Амурская область"</t>
  </si>
  <si>
    <t xml:space="preserve">Прочие работы </t>
  </si>
  <si>
    <t>2024 г.</t>
  </si>
  <si>
    <t>1.2.4. Осуществление дорожной деятельности в рамках реализации национального проекта "Безопасные качественные  дороги" (прочие затраты)/  "Реконструкция автомобильной дороги  по ул.Горького от ул.Первомайская до ул.Лазо г.Благовещенск, Амурская область"</t>
  </si>
  <si>
    <t>2023г.</t>
  </si>
  <si>
    <t>1.1.31. 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  по объекту "Строительство автомобильных дорог по ул.Конная от ул.Пушкина до ул.Набережная"</t>
  </si>
  <si>
    <t>1.1.34.Автомобильная дорога по ул.Конная от ул.Пушкина до ул.Набережная, г.Благовещенск, Амурская область (прочие затраты)</t>
  </si>
  <si>
    <t>1.1.35. 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 / "Реконструкция автомобильной дороги по ул. Горького от ул. Первомайская до ул. Лазо г. Благовещенск, Амурская область".</t>
  </si>
  <si>
    <t xml:space="preserve">Реконструкция </t>
  </si>
  <si>
    <t>Приложение № 5 к постановлению администрации города Благовещенска                                                             от___________________№___________</t>
  </si>
  <si>
    <t>2026 год</t>
  </si>
  <si>
    <t>Реконструкция (осуществление строительного контроля, авторского надзора при реконструкции объектов)</t>
  </si>
  <si>
    <t>1.2.1. Осуществление дорожной деятельности в рамках реализации национального проекта "Безопасные качественные  дороги"/«Реконструкция автомобильной дороги по ул. Тепличная города Благовещенска» 1 этап</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</si>
</sst>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
    <numFmt numFmtId="167" formatCode="_-* #,##0.0_р_._-;\-* #,##0.0_р_._-;_-* &quot;-&quot;?_р_._-;_-@_-"/>
  </numFmts>
  <fonts count="13" x14ac:knownFonts="1">
    <font>
      <sz val="10"/>
      <name val="Arial"/>
    </font>
    <font>
      <sz val="10"/>
      <name val="Arial"/>
      <family val="2"/>
      <charset val="204"/>
    </font>
    <font>
      <sz val="9"/>
      <color indexed="81"/>
      <name val="Tahoma"/>
      <family val="2"/>
      <charset val="204"/>
    </font>
    <font>
      <b/>
      <sz val="9"/>
      <color indexed="81"/>
      <name val="Tahoma"/>
      <family val="2"/>
      <charset val="204"/>
    </font>
    <font>
      <sz val="11"/>
      <color indexed="81"/>
      <name val="Tahoma"/>
      <family val="2"/>
      <charset val="204"/>
    </font>
    <font>
      <sz val="14"/>
      <color rgb="FFFF0000"/>
      <name val="Times New Roman"/>
      <family val="1"/>
      <charset val="204"/>
    </font>
    <font>
      <sz val="14"/>
      <color theme="1"/>
      <name val="Arial"/>
      <family val="2"/>
      <charset val="204"/>
    </font>
    <font>
      <sz val="14"/>
      <color theme="1"/>
      <name val="Times New Roman"/>
      <family val="1"/>
      <charset val="204"/>
    </font>
    <font>
      <sz val="12"/>
      <color theme="1"/>
      <name val="Times New Roman"/>
      <family val="1"/>
      <charset val="204"/>
    </font>
    <font>
      <sz val="16"/>
      <color theme="1"/>
      <name val="Times New Roman"/>
      <family val="1"/>
      <charset val="204"/>
    </font>
    <font>
      <i/>
      <sz val="14"/>
      <color theme="1"/>
      <name val="Times New Roman"/>
      <family val="1"/>
      <charset val="204"/>
    </font>
    <font>
      <i/>
      <sz val="14"/>
      <color theme="1"/>
      <name val="Arial"/>
      <family val="2"/>
      <charset val="204"/>
    </font>
    <font>
      <b/>
      <sz val="14"/>
      <color theme="1"/>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88">
    <xf numFmtId="0" fontId="0" fillId="0" borderId="0" xfId="0"/>
    <xf numFmtId="166" fontId="5" fillId="0" borderId="1" xfId="0" applyNumberFormat="1" applyFont="1" applyFill="1" applyBorder="1" applyAlignment="1">
      <alignment horizontal="center" vertical="center" wrapText="1"/>
    </xf>
    <xf numFmtId="0" fontId="6" fillId="0" borderId="0" xfId="0" applyFont="1" applyFill="1"/>
    <xf numFmtId="0" fontId="6" fillId="0" borderId="0" xfId="0" applyFont="1" applyFill="1" applyAlignment="1">
      <alignment wrapText="1"/>
    </xf>
    <xf numFmtId="0" fontId="7" fillId="0" borderId="0" xfId="0" applyFont="1" applyFill="1" applyAlignment="1">
      <alignment horizontal="left" wrapText="1"/>
    </xf>
    <xf numFmtId="0" fontId="7" fillId="0" borderId="0" xfId="0" applyFont="1" applyFill="1" applyAlignment="1">
      <alignment wrapText="1"/>
    </xf>
    <xf numFmtId="166" fontId="6" fillId="0" borderId="0" xfId="0" applyNumberFormat="1" applyFont="1" applyFill="1"/>
    <xf numFmtId="0" fontId="7" fillId="0" borderId="1" xfId="0" applyFont="1" applyFill="1" applyBorder="1" applyAlignment="1">
      <alignment horizontal="center" vertical="top" wrapText="1"/>
    </xf>
    <xf numFmtId="167" fontId="6" fillId="0" borderId="0" xfId="0" applyNumberFormat="1" applyFont="1" applyFill="1"/>
    <xf numFmtId="0" fontId="7" fillId="0" borderId="5" xfId="0" applyFont="1" applyFill="1" applyBorder="1" applyAlignment="1">
      <alignment horizontal="center" vertical="top" wrapText="1"/>
    </xf>
    <xf numFmtId="0" fontId="7" fillId="0" borderId="1" xfId="0" applyFont="1" applyFill="1" applyBorder="1" applyAlignment="1">
      <alignment horizontal="left" vertical="top" wrapText="1"/>
    </xf>
    <xf numFmtId="166" fontId="7" fillId="0" borderId="1" xfId="1" applyNumberFormat="1" applyFont="1" applyFill="1" applyBorder="1" applyAlignment="1">
      <alignment horizontal="center" vertical="center" wrapText="1"/>
    </xf>
    <xf numFmtId="165" fontId="6" fillId="0" borderId="0" xfId="0" applyNumberFormat="1" applyFont="1" applyFill="1"/>
    <xf numFmtId="0" fontId="10" fillId="0" borderId="1" xfId="0" applyFont="1" applyFill="1" applyBorder="1" applyAlignment="1">
      <alignment vertical="top" wrapText="1"/>
    </xf>
    <xf numFmtId="166" fontId="10" fillId="0" borderId="1" xfId="1" applyNumberFormat="1" applyFont="1" applyFill="1" applyBorder="1" applyAlignment="1">
      <alignment horizontal="center" vertical="center" wrapText="1"/>
    </xf>
    <xf numFmtId="0" fontId="11" fillId="0" borderId="0" xfId="0" applyFont="1" applyFill="1"/>
    <xf numFmtId="0" fontId="7" fillId="0" borderId="4" xfId="0" applyFont="1" applyFill="1" applyBorder="1" applyAlignment="1">
      <alignment horizontal="center" vertical="top" wrapText="1"/>
    </xf>
    <xf numFmtId="0" fontId="10" fillId="0" borderId="0" xfId="0" applyFont="1" applyFill="1" applyBorder="1" applyAlignment="1">
      <alignment horizontal="center" vertical="top" wrapText="1"/>
    </xf>
    <xf numFmtId="2" fontId="6" fillId="0" borderId="0" xfId="0" applyNumberFormat="1" applyFont="1" applyFill="1"/>
    <xf numFmtId="0" fontId="7" fillId="0" borderId="0" xfId="0" applyFont="1" applyFill="1" applyBorder="1" applyAlignment="1">
      <alignment horizontal="center" vertical="top" wrapText="1"/>
    </xf>
    <xf numFmtId="0" fontId="7" fillId="0" borderId="1" xfId="0" applyFont="1" applyFill="1" applyBorder="1" applyAlignment="1">
      <alignment vertical="top" wrapText="1"/>
    </xf>
    <xf numFmtId="166" fontId="7" fillId="0"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center" vertical="center" wrapText="1"/>
    </xf>
    <xf numFmtId="2" fontId="7" fillId="0" borderId="1" xfId="0" applyNumberFormat="1" applyFont="1" applyFill="1" applyBorder="1" applyAlignment="1">
      <alignment vertical="top" wrapText="1"/>
    </xf>
    <xf numFmtId="0" fontId="10" fillId="0" borderId="1" xfId="0" applyFont="1" applyFill="1" applyBorder="1" applyAlignment="1">
      <alignment horizontal="left" vertical="top" wrapText="1"/>
    </xf>
    <xf numFmtId="165" fontId="7" fillId="0" borderId="5" xfId="0" applyNumberFormat="1"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2" xfId="0" applyFont="1" applyFill="1" applyBorder="1" applyAlignment="1">
      <alignment horizontal="center"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center" vertical="top" wrapText="1"/>
    </xf>
    <xf numFmtId="0" fontId="7" fillId="0" borderId="3" xfId="0" applyFont="1" applyFill="1" applyBorder="1" applyAlignment="1">
      <alignment horizontal="left" vertical="top" wrapText="1"/>
    </xf>
    <xf numFmtId="0" fontId="7" fillId="0" borderId="0" xfId="0" applyFont="1" applyFill="1"/>
    <xf numFmtId="166" fontId="7" fillId="0" borderId="0" xfId="0" applyNumberFormat="1" applyFont="1" applyFill="1"/>
    <xf numFmtId="0" fontId="7" fillId="0" borderId="1" xfId="0" applyFont="1" applyFill="1" applyBorder="1" applyAlignment="1">
      <alignment horizontal="left" vertical="top" wrapText="1"/>
    </xf>
    <xf numFmtId="0" fontId="7" fillId="0" borderId="8" xfId="0" applyFont="1" applyFill="1" applyBorder="1" applyAlignment="1">
      <alignment horizontal="left" vertical="top" wrapText="1"/>
    </xf>
    <xf numFmtId="0" fontId="10" fillId="0" borderId="8" xfId="0" applyFont="1" applyFill="1" applyBorder="1" applyAlignment="1">
      <alignment vertical="top" wrapText="1"/>
    </xf>
    <xf numFmtId="1" fontId="7" fillId="0" borderId="5" xfId="0" applyNumberFormat="1" applyFont="1" applyFill="1" applyBorder="1" applyAlignment="1">
      <alignment horizontal="center" vertical="top" wrapText="1"/>
    </xf>
    <xf numFmtId="16" fontId="7" fillId="0" borderId="5" xfId="0" applyNumberFormat="1" applyFont="1" applyFill="1" applyBorder="1" applyAlignment="1">
      <alignment horizontal="center" vertical="top" wrapText="1"/>
    </xf>
    <xf numFmtId="16" fontId="7" fillId="0" borderId="2" xfId="0" applyNumberFormat="1" applyFont="1" applyFill="1" applyBorder="1" applyAlignment="1">
      <alignment horizontal="center" vertical="top" wrapText="1"/>
    </xf>
    <xf numFmtId="16" fontId="7" fillId="0" borderId="3" xfId="0" applyNumberFormat="1" applyFont="1" applyFill="1" applyBorder="1" applyAlignment="1">
      <alignment horizontal="center" vertical="top" wrapText="1"/>
    </xf>
    <xf numFmtId="0" fontId="7" fillId="0" borderId="1" xfId="0" applyFont="1" applyFill="1" applyBorder="1" applyAlignment="1">
      <alignment horizontal="left" vertical="top" wrapText="1"/>
    </xf>
    <xf numFmtId="0" fontId="9" fillId="0" borderId="1" xfId="0" applyFont="1" applyFill="1" applyBorder="1" applyAlignment="1">
      <alignment horizontal="center" vertical="top" wrapText="1"/>
    </xf>
    <xf numFmtId="0" fontId="7" fillId="0" borderId="5"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0" borderId="2" xfId="0" applyFont="1" applyFill="1" applyBorder="1" applyAlignment="1">
      <alignment horizontal="center" vertical="top" wrapText="1"/>
    </xf>
    <xf numFmtId="0" fontId="9" fillId="0" borderId="3"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4" fontId="7" fillId="0" borderId="1" xfId="0" applyNumberFormat="1" applyFont="1" applyFill="1" applyBorder="1" applyAlignment="1">
      <alignment horizontal="left" vertical="top" wrapText="1"/>
    </xf>
    <xf numFmtId="0" fontId="7" fillId="0" borderId="5" xfId="0" applyFont="1" applyFill="1" applyBorder="1" applyAlignment="1">
      <alignment horizontal="left" vertical="top"/>
    </xf>
    <xf numFmtId="0" fontId="7" fillId="0" borderId="2" xfId="0" applyFont="1" applyFill="1" applyBorder="1" applyAlignment="1">
      <alignment horizontal="left" vertical="top"/>
    </xf>
    <xf numFmtId="0" fontId="7" fillId="0" borderId="3" xfId="0" applyFont="1" applyFill="1" applyBorder="1" applyAlignment="1">
      <alignment horizontal="left" vertical="top"/>
    </xf>
    <xf numFmtId="3" fontId="7" fillId="0" borderId="1" xfId="0" applyNumberFormat="1" applyFont="1" applyFill="1" applyBorder="1" applyAlignment="1">
      <alignment horizontal="left" vertical="top" wrapText="1"/>
    </xf>
    <xf numFmtId="4" fontId="7" fillId="0" borderId="5" xfId="0" applyNumberFormat="1" applyFont="1" applyFill="1" applyBorder="1" applyAlignment="1">
      <alignment horizontal="left" vertical="top" wrapText="1"/>
    </xf>
    <xf numFmtId="165" fontId="7" fillId="0" borderId="5" xfId="0" applyNumberFormat="1" applyFont="1" applyFill="1" applyBorder="1" applyAlignment="1">
      <alignment horizontal="left" vertical="top"/>
    </xf>
    <xf numFmtId="165" fontId="7" fillId="0" borderId="2" xfId="0" applyNumberFormat="1" applyFont="1" applyFill="1" applyBorder="1" applyAlignment="1">
      <alignment horizontal="left" vertical="top"/>
    </xf>
    <xf numFmtId="165" fontId="7" fillId="0" borderId="3" xfId="0" applyNumberFormat="1" applyFont="1" applyFill="1" applyBorder="1" applyAlignment="1">
      <alignment horizontal="left" vertical="top"/>
    </xf>
    <xf numFmtId="16" fontId="7" fillId="0" borderId="5" xfId="0" applyNumberFormat="1" applyFont="1" applyFill="1" applyBorder="1" applyAlignment="1">
      <alignment horizontal="left" vertical="top" wrapText="1"/>
    </xf>
    <xf numFmtId="16" fontId="7" fillId="0" borderId="2" xfId="0" applyNumberFormat="1" applyFont="1" applyFill="1" applyBorder="1" applyAlignment="1">
      <alignment horizontal="left" vertical="top" wrapText="1"/>
    </xf>
    <xf numFmtId="16" fontId="7" fillId="0" borderId="3" xfId="0" applyNumberFormat="1" applyFont="1" applyFill="1" applyBorder="1" applyAlignment="1">
      <alignment horizontal="left" vertical="top" wrapText="1"/>
    </xf>
    <xf numFmtId="3" fontId="7" fillId="0" borderId="5" xfId="0" applyNumberFormat="1" applyFont="1" applyFill="1" applyBorder="1" applyAlignment="1">
      <alignment horizontal="left" vertical="top" wrapText="1"/>
    </xf>
    <xf numFmtId="3" fontId="7" fillId="0" borderId="2" xfId="0" applyNumberFormat="1" applyFont="1" applyFill="1" applyBorder="1" applyAlignment="1">
      <alignment horizontal="left" vertical="top" wrapText="1"/>
    </xf>
    <xf numFmtId="3" fontId="7" fillId="0" borderId="3" xfId="0" applyNumberFormat="1" applyFont="1" applyFill="1" applyBorder="1" applyAlignment="1">
      <alignment horizontal="left" vertical="top" wrapText="1"/>
    </xf>
    <xf numFmtId="166" fontId="7" fillId="0" borderId="5" xfId="0" applyNumberFormat="1" applyFont="1" applyFill="1" applyBorder="1" applyAlignment="1">
      <alignment horizontal="left" vertical="top" wrapText="1"/>
    </xf>
    <xf numFmtId="166" fontId="7" fillId="0" borderId="2" xfId="0" applyNumberFormat="1" applyFont="1" applyFill="1" applyBorder="1" applyAlignment="1">
      <alignment horizontal="left" vertical="top" wrapText="1"/>
    </xf>
    <xf numFmtId="166" fontId="7" fillId="0" borderId="3" xfId="0" applyNumberFormat="1" applyFont="1" applyFill="1" applyBorder="1" applyAlignment="1">
      <alignment horizontal="left" vertical="top" wrapText="1"/>
    </xf>
    <xf numFmtId="0" fontId="12" fillId="0" borderId="6" xfId="0" applyFont="1" applyFill="1" applyBorder="1" applyAlignment="1">
      <alignment horizontal="center" vertical="top" wrapText="1"/>
    </xf>
    <xf numFmtId="0" fontId="12" fillId="0" borderId="7" xfId="0" applyFont="1" applyFill="1" applyBorder="1" applyAlignment="1">
      <alignment horizontal="center" vertical="top" wrapText="1"/>
    </xf>
    <xf numFmtId="0" fontId="12" fillId="0" borderId="8" xfId="0" applyFont="1" applyFill="1" applyBorder="1" applyAlignment="1">
      <alignment horizontal="center" vertical="top" wrapText="1"/>
    </xf>
    <xf numFmtId="0" fontId="8" fillId="0" borderId="0" xfId="0" applyFont="1" applyFill="1" applyAlignment="1">
      <alignment horizontal="lef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0" applyFont="1" applyFill="1" applyAlignment="1">
      <alignment horizontal="center" wrapText="1"/>
    </xf>
    <xf numFmtId="0" fontId="7" fillId="0" borderId="1" xfId="0" applyFont="1" applyFill="1" applyBorder="1" applyAlignment="1">
      <alignment horizontal="center" vertical="top" wrapText="1"/>
    </xf>
    <xf numFmtId="166" fontId="7" fillId="0" borderId="1" xfId="0" applyNumberFormat="1" applyFont="1" applyFill="1" applyBorder="1" applyAlignment="1">
      <alignment horizontal="center" vertical="top" wrapText="1"/>
    </xf>
    <xf numFmtId="0" fontId="7" fillId="0" borderId="5" xfId="0" applyFont="1" applyFill="1" applyBorder="1" applyAlignment="1">
      <alignment horizontal="center" vertical="top"/>
    </xf>
    <xf numFmtId="0" fontId="7" fillId="0" borderId="2" xfId="0" applyFont="1" applyFill="1" applyBorder="1" applyAlignment="1">
      <alignment horizontal="center" vertical="top"/>
    </xf>
    <xf numFmtId="0" fontId="7" fillId="0" borderId="3" xfId="0" applyFont="1" applyFill="1" applyBorder="1" applyAlignment="1">
      <alignment horizontal="center" vertical="top"/>
    </xf>
    <xf numFmtId="166" fontId="7" fillId="0" borderId="5" xfId="0" applyNumberFormat="1" applyFont="1" applyFill="1" applyBorder="1" applyAlignment="1">
      <alignment horizontal="center" vertical="top" wrapText="1"/>
    </xf>
    <xf numFmtId="166" fontId="7" fillId="0" borderId="2" xfId="0" applyNumberFormat="1" applyFont="1" applyFill="1" applyBorder="1" applyAlignment="1">
      <alignment horizontal="center" vertical="top" wrapText="1"/>
    </xf>
    <xf numFmtId="166" fontId="7" fillId="0" borderId="3" xfId="0" applyNumberFormat="1" applyFont="1" applyFill="1" applyBorder="1" applyAlignment="1">
      <alignment horizontal="center" vertical="top" wrapText="1"/>
    </xf>
    <xf numFmtId="0" fontId="5" fillId="0" borderId="5" xfId="0" applyFont="1" applyFill="1" applyBorder="1" applyAlignment="1">
      <alignment horizontal="left" vertical="top" wrapText="1"/>
    </xf>
    <xf numFmtId="0" fontId="5" fillId="0" borderId="2" xfId="0" applyFont="1" applyFill="1" applyBorder="1" applyAlignment="1">
      <alignment horizontal="left" vertical="top" wrapText="1"/>
    </xf>
    <xf numFmtId="0" fontId="5" fillId="0" borderId="3" xfId="0"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24"/>
  <sheetViews>
    <sheetView tabSelected="1" view="pageBreakPreview" zoomScale="70" zoomScaleNormal="55" zoomScaleSheetLayoutView="70" workbookViewId="0">
      <pane ySplit="8" topLeftCell="A421" activePane="bottomLeft" state="frozen"/>
      <selection pane="bottomLeft" activeCell="I430" sqref="I430"/>
    </sheetView>
  </sheetViews>
  <sheetFormatPr defaultColWidth="9.140625" defaultRowHeight="18" x14ac:dyDescent="0.25"/>
  <cols>
    <col min="1" max="1" width="58.5703125" style="2" customWidth="1"/>
    <col min="2" max="2" width="22.140625" style="2" customWidth="1"/>
    <col min="3" max="3" width="16.42578125" style="2" customWidth="1"/>
    <col min="4" max="4" width="23.85546875" style="2" customWidth="1"/>
    <col min="5" max="5" width="18.7109375" style="2" customWidth="1"/>
    <col min="6" max="6" width="22.85546875" style="2" customWidth="1"/>
    <col min="7" max="7" width="33.28515625" style="2" customWidth="1"/>
    <col min="8" max="8" width="16.7109375" style="2" customWidth="1"/>
    <col min="9" max="9" width="17" style="2" customWidth="1"/>
    <col min="10" max="10" width="14.7109375" style="2" customWidth="1"/>
    <col min="11" max="11" width="17.28515625" style="6" customWidth="1"/>
    <col min="12" max="12" width="18.85546875" style="2" customWidth="1"/>
    <col min="13" max="13" width="14.7109375" style="2" customWidth="1"/>
    <col min="14" max="14" width="0" style="2" hidden="1" customWidth="1"/>
    <col min="15" max="15" width="18.140625" style="2" hidden="1" customWidth="1"/>
    <col min="16" max="16" width="17.85546875" style="2" hidden="1" customWidth="1"/>
    <col min="17" max="18" width="0" style="2" hidden="1" customWidth="1"/>
    <col min="19" max="19" width="9.140625" style="2"/>
    <col min="20" max="20" width="16.28515625" style="2" customWidth="1"/>
    <col min="21" max="21" width="14.140625" style="2" bestFit="1" customWidth="1"/>
    <col min="22" max="16384" width="9.140625" style="2"/>
  </cols>
  <sheetData>
    <row r="1" spans="1:16" ht="78" customHeight="1" x14ac:dyDescent="0.3">
      <c r="H1" s="3"/>
      <c r="I1" s="4"/>
      <c r="J1" s="72" t="s">
        <v>138</v>
      </c>
      <c r="K1" s="72"/>
      <c r="L1" s="72"/>
      <c r="M1" s="72"/>
      <c r="N1" s="5"/>
    </row>
    <row r="2" spans="1:16" ht="45" customHeight="1" x14ac:dyDescent="0.25">
      <c r="J2" s="72" t="s">
        <v>56</v>
      </c>
      <c r="K2" s="72"/>
      <c r="L2" s="72"/>
      <c r="M2" s="72"/>
    </row>
    <row r="3" spans="1:16" ht="40.5" customHeight="1" x14ac:dyDescent="0.3">
      <c r="A3" s="76" t="s">
        <v>25</v>
      </c>
      <c r="B3" s="76"/>
      <c r="C3" s="76"/>
      <c r="D3" s="76"/>
      <c r="E3" s="76"/>
      <c r="F3" s="76"/>
      <c r="G3" s="76"/>
      <c r="H3" s="76"/>
      <c r="I3" s="76"/>
      <c r="J3" s="76"/>
      <c r="K3" s="76"/>
      <c r="L3" s="76"/>
      <c r="M3" s="76"/>
      <c r="N3" s="5"/>
    </row>
    <row r="4" spans="1:16" ht="27" customHeight="1" x14ac:dyDescent="0.25"/>
    <row r="5" spans="1:16" ht="39.75" customHeight="1" x14ac:dyDescent="0.25">
      <c r="A5" s="77" t="s">
        <v>57</v>
      </c>
      <c r="B5" s="77" t="s">
        <v>36</v>
      </c>
      <c r="C5" s="77" t="s">
        <v>58</v>
      </c>
      <c r="D5" s="77" t="s">
        <v>6</v>
      </c>
      <c r="E5" s="77" t="s">
        <v>34</v>
      </c>
      <c r="F5" s="77" t="s">
        <v>59</v>
      </c>
      <c r="G5" s="73" t="s">
        <v>7</v>
      </c>
      <c r="H5" s="74"/>
      <c r="I5" s="74"/>
      <c r="J5" s="74"/>
      <c r="K5" s="74"/>
      <c r="L5" s="74"/>
      <c r="M5" s="75"/>
    </row>
    <row r="6" spans="1:16" ht="45.75" customHeight="1" x14ac:dyDescent="0.25">
      <c r="A6" s="77"/>
      <c r="B6" s="77"/>
      <c r="C6" s="77"/>
      <c r="D6" s="77"/>
      <c r="E6" s="77"/>
      <c r="F6" s="77"/>
      <c r="G6" s="77" t="s">
        <v>8</v>
      </c>
      <c r="H6" s="77" t="s">
        <v>9</v>
      </c>
      <c r="I6" s="77"/>
      <c r="J6" s="77" t="s">
        <v>10</v>
      </c>
      <c r="K6" s="78" t="s">
        <v>11</v>
      </c>
      <c r="L6" s="77" t="s">
        <v>12</v>
      </c>
      <c r="M6" s="77" t="s">
        <v>13</v>
      </c>
    </row>
    <row r="7" spans="1:16" ht="99" customHeight="1" x14ac:dyDescent="0.25">
      <c r="A7" s="77"/>
      <c r="B7" s="77"/>
      <c r="C7" s="77"/>
      <c r="D7" s="77"/>
      <c r="E7" s="77"/>
      <c r="F7" s="77"/>
      <c r="G7" s="77"/>
      <c r="H7" s="7" t="s">
        <v>60</v>
      </c>
      <c r="I7" s="7" t="s">
        <v>61</v>
      </c>
      <c r="J7" s="77"/>
      <c r="K7" s="78"/>
      <c r="L7" s="77"/>
      <c r="M7" s="77"/>
      <c r="P7" s="8">
        <f>J29+K29+L29+M29</f>
        <v>1311379.8525200002</v>
      </c>
    </row>
    <row r="8" spans="1:16" ht="18.75" x14ac:dyDescent="0.25">
      <c r="A8" s="9">
        <v>1</v>
      </c>
      <c r="B8" s="9">
        <v>2</v>
      </c>
      <c r="C8" s="9">
        <v>3</v>
      </c>
      <c r="D8" s="9">
        <v>4</v>
      </c>
      <c r="E8" s="9">
        <v>5</v>
      </c>
      <c r="F8" s="9">
        <v>6</v>
      </c>
      <c r="G8" s="9">
        <v>7</v>
      </c>
      <c r="H8" s="9">
        <v>8</v>
      </c>
      <c r="I8" s="9">
        <v>9</v>
      </c>
      <c r="J8" s="9">
        <v>10</v>
      </c>
      <c r="K8" s="36">
        <v>11</v>
      </c>
      <c r="L8" s="9">
        <v>12</v>
      </c>
      <c r="M8" s="9">
        <v>13</v>
      </c>
    </row>
    <row r="9" spans="1:16" ht="40.5" customHeight="1" x14ac:dyDescent="0.25">
      <c r="A9" s="40" t="s">
        <v>70</v>
      </c>
      <c r="B9" s="41"/>
      <c r="C9" s="41"/>
      <c r="D9" s="41"/>
      <c r="E9" s="41"/>
      <c r="F9" s="41"/>
      <c r="G9" s="34" t="s">
        <v>62</v>
      </c>
      <c r="H9" s="11">
        <f>H10+H12+H14+H16+H19+H20+H22+H23+H24+H25+H26+H27</f>
        <v>1391011.3525200002</v>
      </c>
      <c r="I9" s="11">
        <f t="shared" ref="I9:M9" si="0">I10+I12+I14+I16+I19+I20+I22+I23+I24+I25+I26+I27</f>
        <v>228449.84010999999</v>
      </c>
      <c r="J9" s="11">
        <f t="shared" si="0"/>
        <v>0</v>
      </c>
      <c r="K9" s="11">
        <f t="shared" si="0"/>
        <v>1288663.31213</v>
      </c>
      <c r="L9" s="11">
        <f t="shared" si="0"/>
        <v>102348.04039000002</v>
      </c>
      <c r="M9" s="11">
        <f t="shared" si="0"/>
        <v>2</v>
      </c>
      <c r="O9" s="12"/>
    </row>
    <row r="10" spans="1:16" ht="18.75" customHeight="1" x14ac:dyDescent="0.25">
      <c r="A10" s="40"/>
      <c r="B10" s="41"/>
      <c r="C10" s="41"/>
      <c r="D10" s="41"/>
      <c r="E10" s="41"/>
      <c r="F10" s="41"/>
      <c r="G10" s="34" t="s">
        <v>73</v>
      </c>
      <c r="H10" s="11">
        <f>J10+K10+L10+M10</f>
        <v>74569.100000000006</v>
      </c>
      <c r="I10" s="11">
        <f>I30</f>
        <v>4590.6000000000004</v>
      </c>
      <c r="J10" s="11">
        <f t="shared" ref="J10:M10" si="1">J30</f>
        <v>0</v>
      </c>
      <c r="K10" s="11">
        <f t="shared" si="1"/>
        <v>58046.2</v>
      </c>
      <c r="L10" s="11">
        <f t="shared" si="1"/>
        <v>16522.900000000001</v>
      </c>
      <c r="M10" s="11">
        <f t="shared" si="1"/>
        <v>0</v>
      </c>
    </row>
    <row r="11" spans="1:16" s="15" customFormat="1" ht="37.5" x14ac:dyDescent="0.3">
      <c r="A11" s="40"/>
      <c r="B11" s="41"/>
      <c r="C11" s="41"/>
      <c r="D11" s="41"/>
      <c r="E11" s="41"/>
      <c r="F11" s="41"/>
      <c r="G11" s="35" t="s">
        <v>74</v>
      </c>
      <c r="H11" s="14">
        <f>J11+K11+L11+M11</f>
        <v>951.69999999999993</v>
      </c>
      <c r="I11" s="14">
        <f>I63+I117</f>
        <v>0</v>
      </c>
      <c r="J11" s="14">
        <f>J31</f>
        <v>0</v>
      </c>
      <c r="K11" s="14">
        <f t="shared" ref="K11:M11" si="2">K31</f>
        <v>0</v>
      </c>
      <c r="L11" s="14">
        <f t="shared" si="2"/>
        <v>951.69999999999993</v>
      </c>
      <c r="M11" s="14">
        <f t="shared" si="2"/>
        <v>0</v>
      </c>
    </row>
    <row r="12" spans="1:16" ht="18.75" customHeight="1" x14ac:dyDescent="0.25">
      <c r="A12" s="40"/>
      <c r="B12" s="41"/>
      <c r="C12" s="41"/>
      <c r="D12" s="41"/>
      <c r="E12" s="41"/>
      <c r="F12" s="41"/>
      <c r="G12" s="34" t="s">
        <v>77</v>
      </c>
      <c r="H12" s="11">
        <f t="shared" ref="H12:H25" si="3">J12+K12+L12+M12</f>
        <v>94430.5</v>
      </c>
      <c r="I12" s="11">
        <f t="shared" ref="I12:M12" si="4">I32</f>
        <v>3876.2</v>
      </c>
      <c r="J12" s="11">
        <f t="shared" si="4"/>
        <v>0</v>
      </c>
      <c r="K12" s="11">
        <f t="shared" si="4"/>
        <v>81244.399999999994</v>
      </c>
      <c r="L12" s="11">
        <f t="shared" si="4"/>
        <v>13186.1</v>
      </c>
      <c r="M12" s="11">
        <f t="shared" si="4"/>
        <v>0</v>
      </c>
      <c r="O12" s="16"/>
    </row>
    <row r="13" spans="1:16" s="15" customFormat="1" ht="37.5" x14ac:dyDescent="0.3">
      <c r="A13" s="40"/>
      <c r="B13" s="41"/>
      <c r="C13" s="41"/>
      <c r="D13" s="41"/>
      <c r="E13" s="41"/>
      <c r="F13" s="41"/>
      <c r="G13" s="35" t="s">
        <v>74</v>
      </c>
      <c r="H13" s="14">
        <f>J13+K13+L13+M13</f>
        <v>3445.1</v>
      </c>
      <c r="I13" s="14">
        <f>I119</f>
        <v>0</v>
      </c>
      <c r="J13" s="14">
        <f>J33</f>
        <v>0</v>
      </c>
      <c r="K13" s="14">
        <f t="shared" ref="K13:M13" si="5">K33</f>
        <v>0</v>
      </c>
      <c r="L13" s="14">
        <f t="shared" si="5"/>
        <v>3445.1</v>
      </c>
      <c r="M13" s="14">
        <f t="shared" si="5"/>
        <v>0</v>
      </c>
      <c r="O13" s="17"/>
    </row>
    <row r="14" spans="1:16" ht="18.75" customHeight="1" x14ac:dyDescent="0.25">
      <c r="A14" s="40"/>
      <c r="B14" s="41"/>
      <c r="C14" s="41"/>
      <c r="D14" s="41"/>
      <c r="E14" s="41"/>
      <c r="F14" s="41"/>
      <c r="G14" s="34" t="s">
        <v>75</v>
      </c>
      <c r="H14" s="11">
        <f t="shared" si="3"/>
        <v>101049.29999999999</v>
      </c>
      <c r="I14" s="11">
        <f t="shared" ref="I14:M14" si="6">I34</f>
        <v>0</v>
      </c>
      <c r="J14" s="11">
        <f t="shared" si="6"/>
        <v>0</v>
      </c>
      <c r="K14" s="11">
        <f t="shared" si="6"/>
        <v>94196.4</v>
      </c>
      <c r="L14" s="11">
        <f t="shared" si="6"/>
        <v>6852.9</v>
      </c>
      <c r="M14" s="11">
        <f t="shared" si="6"/>
        <v>0</v>
      </c>
    </row>
    <row r="15" spans="1:16" s="15" customFormat="1" ht="37.5" x14ac:dyDescent="0.3">
      <c r="A15" s="40"/>
      <c r="B15" s="41"/>
      <c r="C15" s="41"/>
      <c r="D15" s="41"/>
      <c r="E15" s="41"/>
      <c r="F15" s="41"/>
      <c r="G15" s="35" t="s">
        <v>74</v>
      </c>
      <c r="H15" s="14">
        <f>J15+K15+L15+M15</f>
        <v>38935.5</v>
      </c>
      <c r="I15" s="14">
        <f>I35</f>
        <v>0</v>
      </c>
      <c r="J15" s="14">
        <f>J35</f>
        <v>0</v>
      </c>
      <c r="K15" s="14">
        <f t="shared" ref="K15:M15" si="7">K35</f>
        <v>37040.300000000003</v>
      </c>
      <c r="L15" s="14">
        <f t="shared" si="7"/>
        <v>1895.1999999999998</v>
      </c>
      <c r="M15" s="14">
        <f t="shared" si="7"/>
        <v>0</v>
      </c>
    </row>
    <row r="16" spans="1:16" ht="18.75" customHeight="1" x14ac:dyDescent="0.25">
      <c r="A16" s="40"/>
      <c r="B16" s="41"/>
      <c r="C16" s="41"/>
      <c r="D16" s="41"/>
      <c r="E16" s="41"/>
      <c r="F16" s="41"/>
      <c r="G16" s="34" t="s">
        <v>80</v>
      </c>
      <c r="H16" s="11">
        <f t="shared" si="3"/>
        <v>48438.3</v>
      </c>
      <c r="I16" s="11">
        <f t="shared" ref="I16:M16" si="8">I36</f>
        <v>2822.6</v>
      </c>
      <c r="J16" s="11">
        <f t="shared" si="8"/>
        <v>0</v>
      </c>
      <c r="K16" s="11">
        <f t="shared" si="8"/>
        <v>37040.300000000003</v>
      </c>
      <c r="L16" s="11">
        <f t="shared" si="8"/>
        <v>11398</v>
      </c>
      <c r="M16" s="11">
        <f t="shared" si="8"/>
        <v>0</v>
      </c>
    </row>
    <row r="17" spans="1:20" s="15" customFormat="1" ht="37.5" x14ac:dyDescent="0.3">
      <c r="A17" s="40"/>
      <c r="B17" s="41"/>
      <c r="C17" s="41"/>
      <c r="D17" s="41"/>
      <c r="E17" s="41"/>
      <c r="F17" s="41"/>
      <c r="G17" s="35" t="s">
        <v>74</v>
      </c>
      <c r="H17" s="14">
        <f>J17+K17+L17+M17</f>
        <v>1509.7</v>
      </c>
      <c r="I17" s="14">
        <f>I37</f>
        <v>0</v>
      </c>
      <c r="J17" s="14">
        <f>J37</f>
        <v>0</v>
      </c>
      <c r="K17" s="14">
        <f>K37</f>
        <v>0</v>
      </c>
      <c r="L17" s="14">
        <f>L37</f>
        <v>1509.7</v>
      </c>
      <c r="M17" s="14">
        <f>M37</f>
        <v>0</v>
      </c>
    </row>
    <row r="18" spans="1:20" ht="37.5" x14ac:dyDescent="0.25">
      <c r="A18" s="40"/>
      <c r="B18" s="41"/>
      <c r="C18" s="41"/>
      <c r="D18" s="41"/>
      <c r="E18" s="41"/>
      <c r="F18" s="41"/>
      <c r="G18" s="35" t="s">
        <v>79</v>
      </c>
      <c r="H18" s="14">
        <f>J18+K18+L18+M18</f>
        <v>3876.2</v>
      </c>
      <c r="I18" s="14">
        <f>I38</f>
        <v>0</v>
      </c>
      <c r="J18" s="14">
        <f>J38</f>
        <v>0</v>
      </c>
      <c r="K18" s="14">
        <f t="shared" ref="K18:M18" si="9">K38</f>
        <v>0</v>
      </c>
      <c r="L18" s="14">
        <f t="shared" si="9"/>
        <v>3876.2</v>
      </c>
      <c r="M18" s="14">
        <f t="shared" si="9"/>
        <v>0</v>
      </c>
    </row>
    <row r="19" spans="1:20" ht="18.75" customHeight="1" x14ac:dyDescent="0.25">
      <c r="A19" s="40"/>
      <c r="B19" s="41"/>
      <c r="C19" s="41"/>
      <c r="D19" s="41"/>
      <c r="E19" s="41"/>
      <c r="F19" s="41"/>
      <c r="G19" s="34" t="s">
        <v>4</v>
      </c>
      <c r="H19" s="11">
        <f t="shared" si="3"/>
        <v>32432.400000000001</v>
      </c>
      <c r="I19" s="11">
        <f t="shared" ref="I19:M19" si="10">I39</f>
        <v>4773.5999999999995</v>
      </c>
      <c r="J19" s="11">
        <f t="shared" si="10"/>
        <v>0</v>
      </c>
      <c r="K19" s="11">
        <f t="shared" si="10"/>
        <v>26275.9</v>
      </c>
      <c r="L19" s="11">
        <f t="shared" si="10"/>
        <v>6156.4999999999991</v>
      </c>
      <c r="M19" s="11">
        <f t="shared" si="10"/>
        <v>0</v>
      </c>
    </row>
    <row r="20" spans="1:20" ht="18.75" customHeight="1" x14ac:dyDescent="0.25">
      <c r="A20" s="40"/>
      <c r="B20" s="41"/>
      <c r="C20" s="41"/>
      <c r="D20" s="41"/>
      <c r="E20" s="41"/>
      <c r="F20" s="41"/>
      <c r="G20" s="34" t="s">
        <v>81</v>
      </c>
      <c r="H20" s="11">
        <f>J20+K20+L20+M20</f>
        <v>9470.2000000000007</v>
      </c>
      <c r="I20" s="11">
        <f t="shared" ref="I20:M20" si="11">I40</f>
        <v>5260.3</v>
      </c>
      <c r="J20" s="11">
        <f t="shared" si="11"/>
        <v>0</v>
      </c>
      <c r="K20" s="11">
        <f t="shared" si="11"/>
        <v>0</v>
      </c>
      <c r="L20" s="11">
        <f t="shared" si="11"/>
        <v>9470.2000000000007</v>
      </c>
      <c r="M20" s="11">
        <f t="shared" si="11"/>
        <v>0</v>
      </c>
    </row>
    <row r="21" spans="1:20" ht="37.5" x14ac:dyDescent="0.25">
      <c r="A21" s="40"/>
      <c r="B21" s="41"/>
      <c r="C21" s="41"/>
      <c r="D21" s="41"/>
      <c r="E21" s="41"/>
      <c r="F21" s="41"/>
      <c r="G21" s="35" t="s">
        <v>79</v>
      </c>
      <c r="H21" s="14">
        <f>J21+K21+L21+M21</f>
        <v>4209.8999999999996</v>
      </c>
      <c r="I21" s="14">
        <f>I41</f>
        <v>0</v>
      </c>
      <c r="J21" s="14">
        <f>J41</f>
        <v>0</v>
      </c>
      <c r="K21" s="14">
        <f t="shared" ref="K21:M21" si="12">K41</f>
        <v>0</v>
      </c>
      <c r="L21" s="14">
        <f t="shared" si="12"/>
        <v>4209.8999999999996</v>
      </c>
      <c r="M21" s="14">
        <f t="shared" si="12"/>
        <v>0</v>
      </c>
    </row>
    <row r="22" spans="1:20" ht="18.75" customHeight="1" x14ac:dyDescent="0.25">
      <c r="A22" s="40"/>
      <c r="B22" s="41"/>
      <c r="C22" s="41"/>
      <c r="D22" s="41"/>
      <c r="E22" s="41"/>
      <c r="F22" s="41"/>
      <c r="G22" s="34" t="s">
        <v>33</v>
      </c>
      <c r="H22" s="11">
        <f>J22+K22+L22+M22</f>
        <v>185291.76560000001</v>
      </c>
      <c r="I22" s="11">
        <f>I167</f>
        <v>27282.5</v>
      </c>
      <c r="J22" s="11">
        <f t="shared" ref="J22:M22" si="13">J42</f>
        <v>0</v>
      </c>
      <c r="K22" s="11">
        <f>K42</f>
        <v>183175.36560000002</v>
      </c>
      <c r="L22" s="11">
        <f>L42</f>
        <v>2116.4</v>
      </c>
      <c r="M22" s="11">
        <f t="shared" si="13"/>
        <v>0</v>
      </c>
    </row>
    <row r="23" spans="1:20" ht="18.75" customHeight="1" x14ac:dyDescent="0.25">
      <c r="A23" s="40"/>
      <c r="B23" s="41"/>
      <c r="C23" s="41"/>
      <c r="D23" s="41"/>
      <c r="E23" s="41"/>
      <c r="F23" s="41"/>
      <c r="G23" s="34" t="s">
        <v>40</v>
      </c>
      <c r="H23" s="11">
        <f>J23+K23+L23+M23</f>
        <v>84275.500000000015</v>
      </c>
      <c r="I23" s="11">
        <f t="shared" ref="I23:M23" si="14">I43</f>
        <v>28523.599999999999</v>
      </c>
      <c r="J23" s="11">
        <f t="shared" si="14"/>
        <v>0</v>
      </c>
      <c r="K23" s="11">
        <f>K43</f>
        <v>79206.200000000012</v>
      </c>
      <c r="L23" s="11">
        <f t="shared" si="14"/>
        <v>5069.2999999999993</v>
      </c>
      <c r="M23" s="11">
        <f t="shared" si="14"/>
        <v>0</v>
      </c>
      <c r="T23" s="18"/>
    </row>
    <row r="24" spans="1:20" ht="18.75" customHeight="1" x14ac:dyDescent="0.25">
      <c r="A24" s="40"/>
      <c r="B24" s="41"/>
      <c r="C24" s="41"/>
      <c r="D24" s="41"/>
      <c r="E24" s="41"/>
      <c r="F24" s="41"/>
      <c r="G24" s="34" t="s">
        <v>41</v>
      </c>
      <c r="H24" s="11">
        <f t="shared" ref="H24:M24" si="15">H44+H429</f>
        <v>638327.18692000001</v>
      </c>
      <c r="I24" s="11">
        <f t="shared" si="15"/>
        <v>39297.440110000003</v>
      </c>
      <c r="J24" s="11">
        <f t="shared" si="15"/>
        <v>0</v>
      </c>
      <c r="K24" s="11">
        <f t="shared" si="15"/>
        <v>624156.44652999996</v>
      </c>
      <c r="L24" s="11">
        <f t="shared" si="15"/>
        <v>14170.740389999999</v>
      </c>
      <c r="M24" s="11">
        <f t="shared" si="15"/>
        <v>0</v>
      </c>
    </row>
    <row r="25" spans="1:20" ht="18.75" customHeight="1" x14ac:dyDescent="0.25">
      <c r="A25" s="40"/>
      <c r="B25" s="41"/>
      <c r="C25" s="41"/>
      <c r="D25" s="41"/>
      <c r="E25" s="41"/>
      <c r="F25" s="41"/>
      <c r="G25" s="34" t="s">
        <v>42</v>
      </c>
      <c r="H25" s="11">
        <f t="shared" si="3"/>
        <v>119738.90000000001</v>
      </c>
      <c r="I25" s="11">
        <f>I45</f>
        <v>112023</v>
      </c>
      <c r="J25" s="11">
        <f t="shared" ref="J25:M25" si="16">J45</f>
        <v>0</v>
      </c>
      <c r="K25" s="11">
        <f>K45+K430</f>
        <v>105322.1</v>
      </c>
      <c r="L25" s="11">
        <f>L45+L430</f>
        <v>14416.800000000001</v>
      </c>
      <c r="M25" s="11">
        <f t="shared" si="16"/>
        <v>0</v>
      </c>
    </row>
    <row r="26" spans="1:20" ht="18.75" customHeight="1" x14ac:dyDescent="0.25">
      <c r="A26" s="40"/>
      <c r="B26" s="41"/>
      <c r="C26" s="41"/>
      <c r="D26" s="41"/>
      <c r="E26" s="41"/>
      <c r="F26" s="41"/>
      <c r="G26" s="34" t="s">
        <v>43</v>
      </c>
      <c r="H26" s="11">
        <f t="shared" ref="H26:K27" si="17">H46+H431</f>
        <v>1494.1000000000001</v>
      </c>
      <c r="I26" s="11">
        <f t="shared" si="17"/>
        <v>0</v>
      </c>
      <c r="J26" s="11">
        <f t="shared" si="17"/>
        <v>0</v>
      </c>
      <c r="K26" s="11">
        <f t="shared" si="17"/>
        <v>0</v>
      </c>
      <c r="L26" s="11">
        <f>L46+L431</f>
        <v>1494.1000000000001</v>
      </c>
      <c r="M26" s="11">
        <f>M46+M431</f>
        <v>0</v>
      </c>
    </row>
    <row r="27" spans="1:20" ht="20.25" customHeight="1" x14ac:dyDescent="0.25">
      <c r="A27" s="40"/>
      <c r="B27" s="41"/>
      <c r="C27" s="41"/>
      <c r="D27" s="41"/>
      <c r="E27" s="41"/>
      <c r="F27" s="41"/>
      <c r="G27" s="34" t="s">
        <v>139</v>
      </c>
      <c r="H27" s="11">
        <f t="shared" si="17"/>
        <v>1494.1000000000001</v>
      </c>
      <c r="I27" s="11">
        <f t="shared" si="17"/>
        <v>0</v>
      </c>
      <c r="J27" s="11">
        <f t="shared" si="17"/>
        <v>0</v>
      </c>
      <c r="K27" s="11">
        <f t="shared" si="17"/>
        <v>0</v>
      </c>
      <c r="L27" s="11">
        <f>L47+L432</f>
        <v>1494.1000000000001</v>
      </c>
      <c r="M27" s="11">
        <f>M47+M432</f>
        <v>2</v>
      </c>
    </row>
    <row r="28" spans="1:20" ht="20.25" customHeight="1" x14ac:dyDescent="0.25">
      <c r="A28" s="69" t="s">
        <v>69</v>
      </c>
      <c r="B28" s="70"/>
      <c r="C28" s="70"/>
      <c r="D28" s="70"/>
      <c r="E28" s="70"/>
      <c r="F28" s="70"/>
      <c r="G28" s="70"/>
      <c r="H28" s="70"/>
      <c r="I28" s="70"/>
      <c r="J28" s="70"/>
      <c r="K28" s="70"/>
      <c r="L28" s="70"/>
      <c r="M28" s="71"/>
    </row>
    <row r="29" spans="1:20" ht="81" customHeight="1" x14ac:dyDescent="0.25">
      <c r="A29" s="42" t="s">
        <v>44</v>
      </c>
      <c r="B29" s="41"/>
      <c r="C29" s="45"/>
      <c r="D29" s="45"/>
      <c r="E29" s="45"/>
      <c r="F29" s="45"/>
      <c r="G29" s="10" t="s">
        <v>63</v>
      </c>
      <c r="H29" s="11">
        <f>H30+H32+H34+H36+H39+H40+H42+H43+H44+H45+H46</f>
        <v>1311379.8525200002</v>
      </c>
      <c r="I29" s="11">
        <f>I30+I32+I34+I36+I39+I40+I42+I43+I44+I45+I46</f>
        <v>223000.04011</v>
      </c>
      <c r="J29" s="11">
        <f t="shared" ref="J29:M29" si="18">J30+J32+J34+J36+J39+J40+J42+J43+J44+J45+J46</f>
        <v>0</v>
      </c>
      <c r="K29" s="11">
        <f>K30+K32+K34+K36+K39+K40+K42+K43+K44+K45+K46</f>
        <v>1221966.6121300003</v>
      </c>
      <c r="L29" s="11">
        <f t="shared" si="18"/>
        <v>89413.240390000006</v>
      </c>
      <c r="M29" s="11">
        <f t="shared" si="18"/>
        <v>0</v>
      </c>
      <c r="O29" s="12"/>
    </row>
    <row r="30" spans="1:20" ht="18.75" customHeight="1" x14ac:dyDescent="0.25">
      <c r="A30" s="43"/>
      <c r="B30" s="41"/>
      <c r="C30" s="46"/>
      <c r="D30" s="46"/>
      <c r="E30" s="46"/>
      <c r="F30" s="46"/>
      <c r="G30" s="10" t="s">
        <v>73</v>
      </c>
      <c r="H30" s="11">
        <f>J30+K30+L30+M30</f>
        <v>74569.100000000006</v>
      </c>
      <c r="I30" s="11">
        <f>I159+I62+I116+I131+I49+I102+I76+I89+I145+I308</f>
        <v>4590.6000000000004</v>
      </c>
      <c r="J30" s="11">
        <f>J49+J62+J76+J89+J102+J116+J131+J145+J159+J308</f>
        <v>0</v>
      </c>
      <c r="K30" s="11">
        <f>K159+K62+K116+K131+K49+K102+K76+K89+K145+K308</f>
        <v>58046.2</v>
      </c>
      <c r="L30" s="11">
        <f>L159+10309.6+3585.3+L131+L49+L102+L76+L89+L145+L308</f>
        <v>16522.900000000001</v>
      </c>
      <c r="M30" s="11">
        <v>0</v>
      </c>
    </row>
    <row r="31" spans="1:20" ht="37.5" x14ac:dyDescent="0.25">
      <c r="A31" s="43"/>
      <c r="B31" s="41"/>
      <c r="C31" s="46"/>
      <c r="D31" s="46"/>
      <c r="E31" s="46"/>
      <c r="F31" s="46"/>
      <c r="G31" s="13" t="s">
        <v>74</v>
      </c>
      <c r="H31" s="14">
        <f>J31+K31+L31+M31</f>
        <v>951.69999999999993</v>
      </c>
      <c r="I31" s="11">
        <f t="shared" ref="I31:M31" si="19">I63+I117</f>
        <v>0</v>
      </c>
      <c r="J31" s="11">
        <f>J63+J117</f>
        <v>0</v>
      </c>
      <c r="K31" s="11">
        <f t="shared" si="19"/>
        <v>0</v>
      </c>
      <c r="L31" s="11">
        <f t="shared" si="19"/>
        <v>951.69999999999993</v>
      </c>
      <c r="M31" s="11">
        <f t="shared" si="19"/>
        <v>0</v>
      </c>
    </row>
    <row r="32" spans="1:20" ht="18.75" customHeight="1" x14ac:dyDescent="0.25">
      <c r="A32" s="43"/>
      <c r="B32" s="41"/>
      <c r="C32" s="46"/>
      <c r="D32" s="46"/>
      <c r="E32" s="46"/>
      <c r="F32" s="46"/>
      <c r="G32" s="10" t="s">
        <v>77</v>
      </c>
      <c r="H32" s="11">
        <f>J32+K32+L32+M32</f>
        <v>94430.5</v>
      </c>
      <c r="I32" s="11">
        <f>I160+I64+I118+I132+I50+I103+I77+I90+I146+I309</f>
        <v>3876.2</v>
      </c>
      <c r="J32" s="11">
        <f>J50+J64+J77+J90+J103+J118+J132+J146+J160+J309</f>
        <v>0</v>
      </c>
      <c r="K32" s="11">
        <f>K160+K64+K118+K132+K50+K103+K77+K90+K146+K309</f>
        <v>81244.399999999994</v>
      </c>
      <c r="L32" s="11">
        <f>L160+L64+3502+L132+L50+L103+L77+L90+L146+L309</f>
        <v>13186.1</v>
      </c>
      <c r="M32" s="11">
        <v>0</v>
      </c>
      <c r="O32" s="16"/>
    </row>
    <row r="33" spans="1:15" ht="37.5" x14ac:dyDescent="0.25">
      <c r="A33" s="43"/>
      <c r="B33" s="41"/>
      <c r="C33" s="46"/>
      <c r="D33" s="46"/>
      <c r="E33" s="46"/>
      <c r="F33" s="46"/>
      <c r="G33" s="13" t="s">
        <v>74</v>
      </c>
      <c r="H33" s="11">
        <f>J33+K33+L33+M33</f>
        <v>3445.1</v>
      </c>
      <c r="I33" s="11">
        <f>I119</f>
        <v>0</v>
      </c>
      <c r="J33" s="11">
        <f>J119</f>
        <v>0</v>
      </c>
      <c r="K33" s="11">
        <f t="shared" ref="K33:M33" si="20">K119</f>
        <v>0</v>
      </c>
      <c r="L33" s="11">
        <f t="shared" si="20"/>
        <v>3445.1</v>
      </c>
      <c r="M33" s="11">
        <f t="shared" si="20"/>
        <v>0</v>
      </c>
      <c r="O33" s="19"/>
    </row>
    <row r="34" spans="1:15" ht="18.75" customHeight="1" x14ac:dyDescent="0.25">
      <c r="A34" s="43"/>
      <c r="B34" s="41"/>
      <c r="C34" s="46"/>
      <c r="D34" s="46"/>
      <c r="E34" s="46"/>
      <c r="F34" s="46"/>
      <c r="G34" s="10" t="s">
        <v>75</v>
      </c>
      <c r="H34" s="11">
        <f t="shared" ref="H34:H44" si="21">J34+K34+L34+M34</f>
        <v>101049.29999999999</v>
      </c>
      <c r="I34" s="11">
        <f>I161+I65+I120+I133+I51+I104+I78+I91+I147+I310</f>
        <v>0</v>
      </c>
      <c r="J34" s="11">
        <f>J51+J65+J78+J91+J104+J120+J133+J147+J161+J310</f>
        <v>0</v>
      </c>
      <c r="K34" s="11">
        <f>K161+K65+K120+K133+K51+K104+K78+K91+K147+K310</f>
        <v>94196.4</v>
      </c>
      <c r="L34" s="11">
        <f>L161+L65+L120+L133+L51+1847.6++L78+L91+L147+L310</f>
        <v>6852.9</v>
      </c>
      <c r="M34" s="11">
        <v>0</v>
      </c>
    </row>
    <row r="35" spans="1:15" ht="37.5" x14ac:dyDescent="0.25">
      <c r="A35" s="43"/>
      <c r="B35" s="41"/>
      <c r="C35" s="46"/>
      <c r="D35" s="46"/>
      <c r="E35" s="46"/>
      <c r="F35" s="46"/>
      <c r="G35" s="13" t="s">
        <v>74</v>
      </c>
      <c r="H35" s="11">
        <f t="shared" si="21"/>
        <v>38935.5</v>
      </c>
      <c r="I35" s="11">
        <f>I105+I162</f>
        <v>0</v>
      </c>
      <c r="J35" s="11">
        <f>J105+J162</f>
        <v>0</v>
      </c>
      <c r="K35" s="11">
        <f t="shared" ref="K35:M35" si="22">K105+K162</f>
        <v>37040.300000000003</v>
      </c>
      <c r="L35" s="11">
        <f t="shared" si="22"/>
        <v>1895.1999999999998</v>
      </c>
      <c r="M35" s="11">
        <f t="shared" si="22"/>
        <v>0</v>
      </c>
    </row>
    <row r="36" spans="1:15" ht="18.75" customHeight="1" x14ac:dyDescent="0.25">
      <c r="A36" s="43"/>
      <c r="B36" s="41"/>
      <c r="C36" s="46"/>
      <c r="D36" s="46"/>
      <c r="E36" s="46"/>
      <c r="F36" s="46"/>
      <c r="G36" s="10" t="s">
        <v>80</v>
      </c>
      <c r="H36" s="11">
        <f t="shared" si="21"/>
        <v>48438.3</v>
      </c>
      <c r="I36" s="11">
        <f>I163+I66+I121+I134+I52+I106+I79+I92+I148+I311</f>
        <v>2822.6</v>
      </c>
      <c r="J36" s="11">
        <f>J52+J66+J79+J92+J106+J121+J134+J148+J163+J311</f>
        <v>0</v>
      </c>
      <c r="K36" s="11">
        <f>K163+K66+K121+K134+K52+K106+K79+K92+K148+K311</f>
        <v>37040.300000000003</v>
      </c>
      <c r="L36" s="11">
        <f>L163+L66+L121+3876.2+L52+L106+L79+L92+L148+L311</f>
        <v>11398</v>
      </c>
      <c r="M36" s="11">
        <v>0</v>
      </c>
    </row>
    <row r="37" spans="1:15" ht="37.5" x14ac:dyDescent="0.25">
      <c r="A37" s="43"/>
      <c r="B37" s="41"/>
      <c r="C37" s="46"/>
      <c r="D37" s="46"/>
      <c r="E37" s="46"/>
      <c r="F37" s="46"/>
      <c r="G37" s="13" t="s">
        <v>74</v>
      </c>
      <c r="H37" s="11">
        <f t="shared" si="21"/>
        <v>1509.7</v>
      </c>
      <c r="I37" s="11">
        <f>I135+I164</f>
        <v>0</v>
      </c>
      <c r="J37" s="11">
        <f>J135+J164</f>
        <v>0</v>
      </c>
      <c r="K37" s="11">
        <f>K135+K164</f>
        <v>0</v>
      </c>
      <c r="L37" s="11">
        <f>L164</f>
        <v>1509.7</v>
      </c>
      <c r="M37" s="11">
        <f>M135+M164</f>
        <v>0</v>
      </c>
    </row>
    <row r="38" spans="1:15" ht="37.5" x14ac:dyDescent="0.25">
      <c r="A38" s="43"/>
      <c r="B38" s="41"/>
      <c r="C38" s="46"/>
      <c r="D38" s="46"/>
      <c r="E38" s="46"/>
      <c r="F38" s="46"/>
      <c r="G38" s="13" t="s">
        <v>79</v>
      </c>
      <c r="H38" s="11">
        <f t="shared" si="21"/>
        <v>3876.2</v>
      </c>
      <c r="I38" s="11">
        <f>I135</f>
        <v>0</v>
      </c>
      <c r="J38" s="11">
        <f>J135</f>
        <v>0</v>
      </c>
      <c r="K38" s="11">
        <f t="shared" ref="K38:M38" si="23">K135</f>
        <v>0</v>
      </c>
      <c r="L38" s="11">
        <f t="shared" si="23"/>
        <v>3876.2</v>
      </c>
      <c r="M38" s="11">
        <f t="shared" si="23"/>
        <v>0</v>
      </c>
    </row>
    <row r="39" spans="1:15" ht="18.75" customHeight="1" x14ac:dyDescent="0.25">
      <c r="A39" s="43"/>
      <c r="B39" s="41"/>
      <c r="C39" s="46"/>
      <c r="D39" s="46"/>
      <c r="E39" s="46"/>
      <c r="F39" s="46"/>
      <c r="G39" s="10" t="s">
        <v>4</v>
      </c>
      <c r="H39" s="11">
        <f t="shared" si="21"/>
        <v>32432.400000000001</v>
      </c>
      <c r="I39" s="11">
        <f>I165+I67+I122+I136+I53+I107+I80+I93+I149+I312</f>
        <v>4773.5999999999995</v>
      </c>
      <c r="J39" s="11">
        <f>J53+J67+J80+J93+J107+J122+J136+J149+J165+J312</f>
        <v>0</v>
      </c>
      <c r="K39" s="11">
        <f>K165+K67+K122+K136+K53+K107+K80+K93+K149+K312</f>
        <v>26275.9</v>
      </c>
      <c r="L39" s="11">
        <f>L165+L67+L122+L136+L53+L107+L80+L93+L149+L312</f>
        <v>6156.4999999999991</v>
      </c>
      <c r="M39" s="11">
        <v>0</v>
      </c>
    </row>
    <row r="40" spans="1:15" ht="18.75" customHeight="1" x14ac:dyDescent="0.25">
      <c r="A40" s="43"/>
      <c r="B40" s="41"/>
      <c r="C40" s="46"/>
      <c r="D40" s="46"/>
      <c r="E40" s="46"/>
      <c r="F40" s="46"/>
      <c r="G40" s="10" t="s">
        <v>81</v>
      </c>
      <c r="H40" s="11">
        <f t="shared" si="21"/>
        <v>9470.2000000000007</v>
      </c>
      <c r="I40" s="11">
        <f>I166+I68+I123+I137+I54+I108+I81+I94+I150+I313</f>
        <v>5260.3</v>
      </c>
      <c r="J40" s="11">
        <f>J54+J68+J81+J94+J108+J123+J137+J150+J166+J313</f>
        <v>0</v>
      </c>
      <c r="K40" s="11">
        <f>K166+K68+K123+K137+K54+K108+K81+K94+K150+K313</f>
        <v>0</v>
      </c>
      <c r="L40" s="11">
        <f>L166+L68+L123+L137+L54+L108+L81+L94+L150+L313</f>
        <v>9470.2000000000007</v>
      </c>
      <c r="M40" s="11">
        <v>0</v>
      </c>
    </row>
    <row r="41" spans="1:15" ht="37.5" x14ac:dyDescent="0.25">
      <c r="A41" s="43"/>
      <c r="B41" s="41"/>
      <c r="C41" s="46"/>
      <c r="D41" s="46"/>
      <c r="E41" s="46"/>
      <c r="F41" s="46"/>
      <c r="G41" s="13" t="s">
        <v>79</v>
      </c>
      <c r="H41" s="11">
        <f t="shared" si="21"/>
        <v>4209.8999999999996</v>
      </c>
      <c r="I41" s="11">
        <f>I151</f>
        <v>0</v>
      </c>
      <c r="J41" s="11">
        <f>J151</f>
        <v>0</v>
      </c>
      <c r="K41" s="11">
        <f t="shared" ref="K41:M41" si="24">K151</f>
        <v>0</v>
      </c>
      <c r="L41" s="11">
        <f t="shared" si="24"/>
        <v>4209.8999999999996</v>
      </c>
      <c r="M41" s="11">
        <f t="shared" si="24"/>
        <v>0</v>
      </c>
    </row>
    <row r="42" spans="1:15" ht="18.75" customHeight="1" x14ac:dyDescent="0.25">
      <c r="A42" s="43"/>
      <c r="B42" s="41"/>
      <c r="C42" s="46"/>
      <c r="D42" s="46"/>
      <c r="E42" s="46"/>
      <c r="F42" s="46"/>
      <c r="G42" s="10" t="s">
        <v>33</v>
      </c>
      <c r="H42" s="11">
        <f>J42+K42+L42+M42</f>
        <v>185291.76560000001</v>
      </c>
      <c r="I42" s="11">
        <f>I167+I69+I124+I138+I55+I109+I82+I95+I152+I314</f>
        <v>27282.5</v>
      </c>
      <c r="J42" s="11">
        <f>J55+J69+J82+J95+J109+J124+J138+J152+J167+J314</f>
        <v>0</v>
      </c>
      <c r="K42" s="11">
        <f>K167+K69+K124+K138+K55+K109+K82+K95+K152+K314</f>
        <v>183175.36560000002</v>
      </c>
      <c r="L42" s="11">
        <f>L167+L69+L124+L138+L55+L109+L82+L95+L152+L314+L327</f>
        <v>2116.4</v>
      </c>
      <c r="M42" s="11">
        <v>0</v>
      </c>
    </row>
    <row r="43" spans="1:15" ht="18.75" customHeight="1" x14ac:dyDescent="0.25">
      <c r="A43" s="43"/>
      <c r="B43" s="41"/>
      <c r="C43" s="46"/>
      <c r="D43" s="46"/>
      <c r="E43" s="46"/>
      <c r="F43" s="46"/>
      <c r="G43" s="10" t="s">
        <v>40</v>
      </c>
      <c r="H43" s="11">
        <f>J43+K43+L43+M43</f>
        <v>84275.500000000015</v>
      </c>
      <c r="I43" s="11">
        <f>I168+I70+I125+I139+I56+I110+I83+I96+I153+I315+I347+I359+I371</f>
        <v>28523.599999999999</v>
      </c>
      <c r="J43" s="11">
        <f>J56+J70+J83+J96+J110+J125+J139+J153+J168+J315</f>
        <v>0</v>
      </c>
      <c r="K43" s="11">
        <f>K168+K70+K125+K139+K56+K110+K83+K96+K153+K315+K347+K359+K371</f>
        <v>79206.200000000012</v>
      </c>
      <c r="L43" s="11">
        <f>L168+L70+L125+L139+L56+L110+L83+L96+L153+L315+L347+L359+L371+L396</f>
        <v>5069.2999999999993</v>
      </c>
      <c r="M43" s="11">
        <v>0</v>
      </c>
    </row>
    <row r="44" spans="1:15" ht="18.75" customHeight="1" x14ac:dyDescent="0.25">
      <c r="A44" s="43"/>
      <c r="B44" s="41"/>
      <c r="C44" s="46"/>
      <c r="D44" s="46"/>
      <c r="E44" s="46"/>
      <c r="F44" s="46"/>
      <c r="G44" s="10" t="s">
        <v>41</v>
      </c>
      <c r="H44" s="11">
        <f t="shared" si="21"/>
        <v>566389.78691999998</v>
      </c>
      <c r="I44" s="11">
        <f>I169+I71+I126+I140+I57+I111+I84+I97+I154+I316+I348+I360+I372</f>
        <v>33847.64011</v>
      </c>
      <c r="J44" s="11">
        <f>J57+J71+J84+J97+J111+J126+J140+J154+J169+J316</f>
        <v>0</v>
      </c>
      <c r="K44" s="11">
        <f>K57+K71+K84+K97+K111+K126+K140+K154+K169+K316+K384+K397+K410</f>
        <v>557459.74653</v>
      </c>
      <c r="L44" s="11">
        <f>L57+L71+L84+L97+L111+L126+L140+L154+L169+L316+L397+L384</f>
        <v>8930.0403900000001</v>
      </c>
      <c r="M44" s="11">
        <v>0</v>
      </c>
    </row>
    <row r="45" spans="1:15" ht="18.75" customHeight="1" x14ac:dyDescent="0.25">
      <c r="A45" s="43"/>
      <c r="B45" s="41"/>
      <c r="C45" s="46"/>
      <c r="D45" s="46"/>
      <c r="E45" s="46"/>
      <c r="F45" s="46"/>
      <c r="G45" s="10" t="s">
        <v>42</v>
      </c>
      <c r="H45" s="11">
        <f>J45+K45+L45+M45</f>
        <v>113538.90000000001</v>
      </c>
      <c r="I45" s="11">
        <f>I170+I72+I127+I141+I58+I112+I85+I98+I155+I317</f>
        <v>112023</v>
      </c>
      <c r="J45" s="11">
        <f>J58+J72+J85+J98+J112+J127+J141+J155+J170+J317</f>
        <v>0</v>
      </c>
      <c r="K45" s="11">
        <f>K170+K72+K127+K141+K58+K112+K85+K98+K155+K317+K349+K361+K373</f>
        <v>105322.1</v>
      </c>
      <c r="L45" s="11">
        <f>L170+L72+L127+L141+L58+L112+L85+L98+L155+L317+L349+L361+L373+L385+L398</f>
        <v>8216.8000000000011</v>
      </c>
      <c r="M45" s="11">
        <v>0</v>
      </c>
    </row>
    <row r="46" spans="1:15" ht="18.75" customHeight="1" x14ac:dyDescent="0.25">
      <c r="A46" s="43"/>
      <c r="B46" s="41"/>
      <c r="C46" s="46"/>
      <c r="D46" s="46"/>
      <c r="E46" s="46"/>
      <c r="F46" s="46"/>
      <c r="G46" s="10" t="s">
        <v>43</v>
      </c>
      <c r="H46" s="11">
        <f t="shared" ref="H46:K47" si="25">H59+H73+H86+H99+H113+H128+H142+H156+H171+H318+H386+H399+H412</f>
        <v>1494.1000000000001</v>
      </c>
      <c r="I46" s="11">
        <f t="shared" si="25"/>
        <v>0</v>
      </c>
      <c r="J46" s="11">
        <f t="shared" si="25"/>
        <v>0</v>
      </c>
      <c r="K46" s="11">
        <f t="shared" si="25"/>
        <v>0</v>
      </c>
      <c r="L46" s="11">
        <f>L59+L73+L86+L99+L113+L128+L142+L156+L171+L318+L386+L399+L412</f>
        <v>1494.1000000000001</v>
      </c>
      <c r="M46" s="11">
        <v>0</v>
      </c>
    </row>
    <row r="47" spans="1:15" ht="20.25" customHeight="1" x14ac:dyDescent="0.25">
      <c r="A47" s="44"/>
      <c r="B47" s="41"/>
      <c r="C47" s="47"/>
      <c r="D47" s="47"/>
      <c r="E47" s="47"/>
      <c r="F47" s="47"/>
      <c r="G47" s="33" t="s">
        <v>139</v>
      </c>
      <c r="H47" s="11">
        <f t="shared" si="25"/>
        <v>1494.1000000000001</v>
      </c>
      <c r="I47" s="11">
        <f t="shared" si="25"/>
        <v>0</v>
      </c>
      <c r="J47" s="11">
        <f t="shared" si="25"/>
        <v>0</v>
      </c>
      <c r="K47" s="11">
        <f t="shared" si="25"/>
        <v>0</v>
      </c>
      <c r="L47" s="11">
        <f>L60+L74+L87+L100+L114+L129+L143+L157+L172+L319+L387+L400+L413</f>
        <v>1494.1000000000001</v>
      </c>
      <c r="M47" s="11">
        <v>1</v>
      </c>
    </row>
    <row r="48" spans="1:15" ht="78.75" customHeight="1" x14ac:dyDescent="0.25">
      <c r="A48" s="42" t="s">
        <v>45</v>
      </c>
      <c r="B48" s="42" t="s">
        <v>14</v>
      </c>
      <c r="C48" s="42" t="s">
        <v>15</v>
      </c>
      <c r="D48" s="42">
        <v>189310</v>
      </c>
      <c r="E48" s="42" t="s">
        <v>16</v>
      </c>
      <c r="F48" s="42" t="s">
        <v>17</v>
      </c>
      <c r="G48" s="20" t="s">
        <v>71</v>
      </c>
      <c r="H48" s="21">
        <f>H49+H50+H51+H52+H53+H54</f>
        <v>4689.8</v>
      </c>
      <c r="I48" s="21">
        <v>0</v>
      </c>
      <c r="J48" s="21">
        <v>0</v>
      </c>
      <c r="K48" s="21">
        <v>4416.1000000000004</v>
      </c>
      <c r="L48" s="21">
        <v>273.7</v>
      </c>
      <c r="M48" s="21">
        <v>0</v>
      </c>
      <c r="O48" s="12">
        <f>H48+H61+H75+H88+H101+H115+H130+H144+H158+H173+H187+H201+H307</f>
        <v>1333832.5853199998</v>
      </c>
    </row>
    <row r="49" spans="1:15" ht="18.75" x14ac:dyDescent="0.25">
      <c r="A49" s="43"/>
      <c r="B49" s="43"/>
      <c r="C49" s="43"/>
      <c r="D49" s="43"/>
      <c r="E49" s="43"/>
      <c r="F49" s="43"/>
      <c r="G49" s="10" t="s">
        <v>0</v>
      </c>
      <c r="H49" s="21">
        <f>I49+J49+K49+L49</f>
        <v>4689.8</v>
      </c>
      <c r="I49" s="21">
        <v>0</v>
      </c>
      <c r="J49" s="21">
        <v>0</v>
      </c>
      <c r="K49" s="21">
        <v>4416.1000000000004</v>
      </c>
      <c r="L49" s="21">
        <v>273.7</v>
      </c>
      <c r="M49" s="21">
        <v>0</v>
      </c>
      <c r="O49" s="12"/>
    </row>
    <row r="50" spans="1:15" ht="18.75" x14ac:dyDescent="0.25">
      <c r="A50" s="43"/>
      <c r="B50" s="43"/>
      <c r="C50" s="43"/>
      <c r="D50" s="43"/>
      <c r="E50" s="43"/>
      <c r="F50" s="43"/>
      <c r="G50" s="10" t="s">
        <v>1</v>
      </c>
      <c r="H50" s="21">
        <v>0</v>
      </c>
      <c r="I50" s="21">
        <v>0</v>
      </c>
      <c r="J50" s="21">
        <v>0</v>
      </c>
      <c r="K50" s="21">
        <v>0</v>
      </c>
      <c r="L50" s="21">
        <v>0</v>
      </c>
      <c r="M50" s="21">
        <v>0</v>
      </c>
    </row>
    <row r="51" spans="1:15" ht="18.75" x14ac:dyDescent="0.25">
      <c r="A51" s="43"/>
      <c r="B51" s="43"/>
      <c r="C51" s="43"/>
      <c r="D51" s="43"/>
      <c r="E51" s="43"/>
      <c r="F51" s="43"/>
      <c r="G51" s="10" t="s">
        <v>2</v>
      </c>
      <c r="H51" s="21">
        <v>0</v>
      </c>
      <c r="I51" s="21">
        <v>0</v>
      </c>
      <c r="J51" s="21">
        <v>0</v>
      </c>
      <c r="K51" s="21">
        <v>0</v>
      </c>
      <c r="L51" s="21">
        <v>0</v>
      </c>
      <c r="M51" s="21">
        <v>0</v>
      </c>
    </row>
    <row r="52" spans="1:15" ht="18.75" x14ac:dyDescent="0.25">
      <c r="A52" s="43"/>
      <c r="B52" s="43"/>
      <c r="C52" s="43"/>
      <c r="D52" s="43"/>
      <c r="E52" s="43"/>
      <c r="F52" s="43"/>
      <c r="G52" s="10" t="s">
        <v>3</v>
      </c>
      <c r="H52" s="21">
        <v>0</v>
      </c>
      <c r="I52" s="21">
        <v>0</v>
      </c>
      <c r="J52" s="21">
        <v>0</v>
      </c>
      <c r="K52" s="21">
        <v>0</v>
      </c>
      <c r="L52" s="21">
        <v>0</v>
      </c>
      <c r="M52" s="21">
        <v>0</v>
      </c>
    </row>
    <row r="53" spans="1:15" ht="18.75" x14ac:dyDescent="0.25">
      <c r="A53" s="43"/>
      <c r="B53" s="43"/>
      <c r="C53" s="43"/>
      <c r="D53" s="43"/>
      <c r="E53" s="43"/>
      <c r="F53" s="43"/>
      <c r="G53" s="10" t="s">
        <v>4</v>
      </c>
      <c r="H53" s="21">
        <v>0</v>
      </c>
      <c r="I53" s="21">
        <v>0</v>
      </c>
      <c r="J53" s="21">
        <v>0</v>
      </c>
      <c r="K53" s="21">
        <v>0</v>
      </c>
      <c r="L53" s="21">
        <v>0</v>
      </c>
      <c r="M53" s="21">
        <v>0</v>
      </c>
    </row>
    <row r="54" spans="1:15" ht="18.75" x14ac:dyDescent="0.25">
      <c r="A54" s="43"/>
      <c r="B54" s="43"/>
      <c r="C54" s="43"/>
      <c r="D54" s="43"/>
      <c r="E54" s="43"/>
      <c r="F54" s="43"/>
      <c r="G54" s="10" t="s">
        <v>5</v>
      </c>
      <c r="H54" s="21">
        <v>0</v>
      </c>
      <c r="I54" s="21">
        <v>0</v>
      </c>
      <c r="J54" s="21">
        <v>0</v>
      </c>
      <c r="K54" s="21">
        <v>0</v>
      </c>
      <c r="L54" s="21">
        <v>0</v>
      </c>
      <c r="M54" s="21">
        <v>0</v>
      </c>
    </row>
    <row r="55" spans="1:15" ht="18.75" x14ac:dyDescent="0.25">
      <c r="A55" s="43"/>
      <c r="B55" s="43"/>
      <c r="C55" s="43"/>
      <c r="D55" s="43"/>
      <c r="E55" s="43"/>
      <c r="F55" s="43"/>
      <c r="G55" s="10" t="s">
        <v>33</v>
      </c>
      <c r="H55" s="21">
        <v>0</v>
      </c>
      <c r="I55" s="21">
        <v>0</v>
      </c>
      <c r="J55" s="21">
        <v>0</v>
      </c>
      <c r="K55" s="21">
        <v>0</v>
      </c>
      <c r="L55" s="21">
        <v>0</v>
      </c>
      <c r="M55" s="21">
        <v>0</v>
      </c>
    </row>
    <row r="56" spans="1:15" ht="18.75" x14ac:dyDescent="0.25">
      <c r="A56" s="43"/>
      <c r="B56" s="43"/>
      <c r="C56" s="43"/>
      <c r="D56" s="43"/>
      <c r="E56" s="43"/>
      <c r="F56" s="43"/>
      <c r="G56" s="10" t="s">
        <v>40</v>
      </c>
      <c r="H56" s="21">
        <v>0</v>
      </c>
      <c r="I56" s="21">
        <v>0</v>
      </c>
      <c r="J56" s="21">
        <v>0</v>
      </c>
      <c r="K56" s="21">
        <v>0</v>
      </c>
      <c r="L56" s="21">
        <v>0</v>
      </c>
      <c r="M56" s="21">
        <v>0</v>
      </c>
    </row>
    <row r="57" spans="1:15" ht="18.75" x14ac:dyDescent="0.25">
      <c r="A57" s="43"/>
      <c r="B57" s="43"/>
      <c r="C57" s="43"/>
      <c r="D57" s="43"/>
      <c r="E57" s="43"/>
      <c r="F57" s="43"/>
      <c r="G57" s="10" t="s">
        <v>41</v>
      </c>
      <c r="H57" s="21">
        <v>0</v>
      </c>
      <c r="I57" s="21">
        <v>0</v>
      </c>
      <c r="J57" s="21">
        <v>0</v>
      </c>
      <c r="K57" s="21">
        <v>0</v>
      </c>
      <c r="L57" s="21">
        <v>0</v>
      </c>
      <c r="M57" s="21">
        <v>0</v>
      </c>
    </row>
    <row r="58" spans="1:15" ht="18.75" x14ac:dyDescent="0.25">
      <c r="A58" s="43"/>
      <c r="B58" s="43"/>
      <c r="C58" s="43"/>
      <c r="D58" s="43"/>
      <c r="E58" s="43"/>
      <c r="F58" s="43"/>
      <c r="G58" s="10" t="s">
        <v>42</v>
      </c>
      <c r="H58" s="21">
        <v>0</v>
      </c>
      <c r="I58" s="21">
        <v>0</v>
      </c>
      <c r="J58" s="21">
        <v>0</v>
      </c>
      <c r="K58" s="21">
        <v>0</v>
      </c>
      <c r="L58" s="21">
        <v>0</v>
      </c>
      <c r="M58" s="21">
        <v>0</v>
      </c>
    </row>
    <row r="59" spans="1:15" ht="18.75" x14ac:dyDescent="0.25">
      <c r="A59" s="43"/>
      <c r="B59" s="43"/>
      <c r="C59" s="43"/>
      <c r="D59" s="43"/>
      <c r="E59" s="43"/>
      <c r="F59" s="43"/>
      <c r="G59" s="33" t="s">
        <v>43</v>
      </c>
      <c r="H59" s="21">
        <v>0</v>
      </c>
      <c r="I59" s="21">
        <v>0</v>
      </c>
      <c r="J59" s="21">
        <v>0</v>
      </c>
      <c r="K59" s="21">
        <v>0</v>
      </c>
      <c r="L59" s="21">
        <v>0</v>
      </c>
      <c r="M59" s="21">
        <v>0</v>
      </c>
    </row>
    <row r="60" spans="1:15" ht="18.75" x14ac:dyDescent="0.25">
      <c r="A60" s="44"/>
      <c r="B60" s="44"/>
      <c r="C60" s="44"/>
      <c r="D60" s="44"/>
      <c r="E60" s="44"/>
      <c r="F60" s="44"/>
      <c r="G60" s="33" t="s">
        <v>139</v>
      </c>
      <c r="H60" s="21">
        <v>0</v>
      </c>
      <c r="I60" s="21">
        <v>0</v>
      </c>
      <c r="J60" s="21">
        <v>0</v>
      </c>
      <c r="K60" s="21">
        <v>0</v>
      </c>
      <c r="L60" s="21">
        <v>0</v>
      </c>
      <c r="M60" s="21">
        <v>0</v>
      </c>
    </row>
    <row r="61" spans="1:15" ht="97.5" customHeight="1" x14ac:dyDescent="0.25">
      <c r="A61" s="42" t="s">
        <v>46</v>
      </c>
      <c r="B61" s="42" t="s">
        <v>14</v>
      </c>
      <c r="C61" s="42" t="s">
        <v>29</v>
      </c>
      <c r="D61" s="42">
        <f>115638+59261</f>
        <v>174899</v>
      </c>
      <c r="E61" s="42" t="s">
        <v>16</v>
      </c>
      <c r="F61" s="42" t="s">
        <v>19</v>
      </c>
      <c r="G61" s="20" t="s">
        <v>71</v>
      </c>
      <c r="H61" s="21">
        <f>H62+H64+H65+H66+H67+H68</f>
        <v>103143.9</v>
      </c>
      <c r="I61" s="21">
        <v>0</v>
      </c>
      <c r="J61" s="21">
        <v>0</v>
      </c>
      <c r="K61" s="21">
        <f>K62+K64+K65+K66+K67+K68</f>
        <v>90334.3</v>
      </c>
      <c r="L61" s="21">
        <f>10309.6+2500+L65+L66+L67+L68</f>
        <v>12809.6</v>
      </c>
      <c r="M61" s="21">
        <v>0</v>
      </c>
    </row>
    <row r="62" spans="1:15" ht="18.75" x14ac:dyDescent="0.25">
      <c r="A62" s="43"/>
      <c r="B62" s="43"/>
      <c r="C62" s="43"/>
      <c r="D62" s="43"/>
      <c r="E62" s="43"/>
      <c r="F62" s="43"/>
      <c r="G62" s="20" t="s">
        <v>73</v>
      </c>
      <c r="H62" s="21">
        <f>J62+K62+10309.6</f>
        <v>47143.9</v>
      </c>
      <c r="I62" s="21">
        <v>0</v>
      </c>
      <c r="J62" s="21">
        <v>0</v>
      </c>
      <c r="K62" s="21">
        <v>36834.300000000003</v>
      </c>
      <c r="L62" s="21">
        <v>10309.6</v>
      </c>
      <c r="M62" s="21">
        <v>0</v>
      </c>
    </row>
    <row r="63" spans="1:15" s="15" customFormat="1" ht="37.5" x14ac:dyDescent="0.3">
      <c r="A63" s="43"/>
      <c r="B63" s="43"/>
      <c r="C63" s="43"/>
      <c r="D63" s="43"/>
      <c r="E63" s="43"/>
      <c r="F63" s="43"/>
      <c r="G63" s="13" t="s">
        <v>74</v>
      </c>
      <c r="H63" s="22">
        <f t="shared" ref="H63:H74" si="26">J63+K63+L63</f>
        <v>866.4</v>
      </c>
      <c r="I63" s="22">
        <v>0</v>
      </c>
      <c r="J63" s="22">
        <v>0</v>
      </c>
      <c r="K63" s="22">
        <v>0</v>
      </c>
      <c r="L63" s="22">
        <v>866.4</v>
      </c>
      <c r="M63" s="22">
        <v>0</v>
      </c>
    </row>
    <row r="64" spans="1:15" ht="18.75" x14ac:dyDescent="0.25">
      <c r="A64" s="43"/>
      <c r="B64" s="43"/>
      <c r="C64" s="43"/>
      <c r="D64" s="43"/>
      <c r="E64" s="43"/>
      <c r="F64" s="43"/>
      <c r="G64" s="10" t="s">
        <v>1</v>
      </c>
      <c r="H64" s="21">
        <f t="shared" si="26"/>
        <v>56000</v>
      </c>
      <c r="I64" s="21">
        <v>0</v>
      </c>
      <c r="J64" s="21">
        <v>0</v>
      </c>
      <c r="K64" s="21">
        <v>53500</v>
      </c>
      <c r="L64" s="21">
        <v>2500</v>
      </c>
      <c r="M64" s="21">
        <v>0</v>
      </c>
    </row>
    <row r="65" spans="1:13" ht="18.75" x14ac:dyDescent="0.25">
      <c r="A65" s="43"/>
      <c r="B65" s="43"/>
      <c r="C65" s="43"/>
      <c r="D65" s="43"/>
      <c r="E65" s="43"/>
      <c r="F65" s="43"/>
      <c r="G65" s="10" t="s">
        <v>2</v>
      </c>
      <c r="H65" s="21">
        <f t="shared" si="26"/>
        <v>0</v>
      </c>
      <c r="I65" s="21">
        <v>0</v>
      </c>
      <c r="J65" s="21">
        <v>0</v>
      </c>
      <c r="K65" s="21">
        <v>0</v>
      </c>
      <c r="L65" s="21">
        <v>0</v>
      </c>
      <c r="M65" s="21">
        <v>0</v>
      </c>
    </row>
    <row r="66" spans="1:13" ht="18.75" x14ac:dyDescent="0.25">
      <c r="A66" s="43"/>
      <c r="B66" s="43"/>
      <c r="C66" s="43"/>
      <c r="D66" s="43"/>
      <c r="E66" s="43"/>
      <c r="F66" s="43"/>
      <c r="G66" s="10" t="s">
        <v>3</v>
      </c>
      <c r="H66" s="21">
        <f t="shared" si="26"/>
        <v>0</v>
      </c>
      <c r="I66" s="21">
        <v>0</v>
      </c>
      <c r="J66" s="21">
        <v>0</v>
      </c>
      <c r="K66" s="21">
        <v>0</v>
      </c>
      <c r="L66" s="21">
        <v>0</v>
      </c>
      <c r="M66" s="21">
        <v>0</v>
      </c>
    </row>
    <row r="67" spans="1:13" ht="18.75" x14ac:dyDescent="0.25">
      <c r="A67" s="43"/>
      <c r="B67" s="43"/>
      <c r="C67" s="43"/>
      <c r="D67" s="43"/>
      <c r="E67" s="43"/>
      <c r="F67" s="43"/>
      <c r="G67" s="10" t="s">
        <v>4</v>
      </c>
      <c r="H67" s="21">
        <f t="shared" si="26"/>
        <v>0</v>
      </c>
      <c r="I67" s="21">
        <v>0</v>
      </c>
      <c r="J67" s="21">
        <v>0</v>
      </c>
      <c r="K67" s="21">
        <v>0</v>
      </c>
      <c r="L67" s="21">
        <v>0</v>
      </c>
      <c r="M67" s="21">
        <v>0</v>
      </c>
    </row>
    <row r="68" spans="1:13" ht="18.75" x14ac:dyDescent="0.25">
      <c r="A68" s="43"/>
      <c r="B68" s="43"/>
      <c r="C68" s="43"/>
      <c r="D68" s="43"/>
      <c r="E68" s="43"/>
      <c r="F68" s="43"/>
      <c r="G68" s="10" t="s">
        <v>5</v>
      </c>
      <c r="H68" s="21">
        <f t="shared" si="26"/>
        <v>0</v>
      </c>
      <c r="I68" s="21">
        <v>0</v>
      </c>
      <c r="J68" s="21">
        <v>0</v>
      </c>
      <c r="K68" s="21">
        <v>0</v>
      </c>
      <c r="L68" s="21">
        <v>0</v>
      </c>
      <c r="M68" s="21">
        <v>0</v>
      </c>
    </row>
    <row r="69" spans="1:13" ht="18.75" x14ac:dyDescent="0.25">
      <c r="A69" s="43"/>
      <c r="B69" s="43"/>
      <c r="C69" s="43"/>
      <c r="D69" s="43"/>
      <c r="E69" s="43"/>
      <c r="F69" s="43"/>
      <c r="G69" s="10" t="s">
        <v>33</v>
      </c>
      <c r="H69" s="21">
        <f t="shared" si="26"/>
        <v>0</v>
      </c>
      <c r="I69" s="21">
        <v>0</v>
      </c>
      <c r="J69" s="21">
        <v>0</v>
      </c>
      <c r="K69" s="21">
        <v>0</v>
      </c>
      <c r="L69" s="21">
        <v>0</v>
      </c>
      <c r="M69" s="21">
        <v>0</v>
      </c>
    </row>
    <row r="70" spans="1:13" ht="18.75" x14ac:dyDescent="0.25">
      <c r="A70" s="43"/>
      <c r="B70" s="43"/>
      <c r="C70" s="43"/>
      <c r="D70" s="43"/>
      <c r="E70" s="43"/>
      <c r="F70" s="43"/>
      <c r="G70" s="10" t="s">
        <v>40</v>
      </c>
      <c r="H70" s="21">
        <f t="shared" si="26"/>
        <v>0</v>
      </c>
      <c r="I70" s="21">
        <v>0</v>
      </c>
      <c r="J70" s="21">
        <v>0</v>
      </c>
      <c r="K70" s="21">
        <v>0</v>
      </c>
      <c r="L70" s="21">
        <v>0</v>
      </c>
      <c r="M70" s="21">
        <v>0</v>
      </c>
    </row>
    <row r="71" spans="1:13" ht="18.75" x14ac:dyDescent="0.25">
      <c r="A71" s="43"/>
      <c r="B71" s="43"/>
      <c r="C71" s="43"/>
      <c r="D71" s="43"/>
      <c r="E71" s="43"/>
      <c r="F71" s="43"/>
      <c r="G71" s="10" t="s">
        <v>41</v>
      </c>
      <c r="H71" s="21">
        <f t="shared" si="26"/>
        <v>0</v>
      </c>
      <c r="I71" s="21">
        <v>0</v>
      </c>
      <c r="J71" s="21">
        <v>0</v>
      </c>
      <c r="K71" s="21">
        <v>0</v>
      </c>
      <c r="L71" s="21">
        <v>0</v>
      </c>
      <c r="M71" s="21">
        <v>0</v>
      </c>
    </row>
    <row r="72" spans="1:13" ht="18.75" x14ac:dyDescent="0.25">
      <c r="A72" s="43"/>
      <c r="B72" s="43"/>
      <c r="C72" s="43"/>
      <c r="D72" s="43"/>
      <c r="E72" s="43"/>
      <c r="F72" s="43"/>
      <c r="G72" s="10" t="s">
        <v>42</v>
      </c>
      <c r="H72" s="21">
        <f t="shared" si="26"/>
        <v>0</v>
      </c>
      <c r="I72" s="21">
        <v>0</v>
      </c>
      <c r="J72" s="21">
        <v>0</v>
      </c>
      <c r="K72" s="21">
        <v>0</v>
      </c>
      <c r="L72" s="21">
        <v>0</v>
      </c>
      <c r="M72" s="21">
        <v>0</v>
      </c>
    </row>
    <row r="73" spans="1:13" ht="18.75" x14ac:dyDescent="0.25">
      <c r="A73" s="43"/>
      <c r="B73" s="43"/>
      <c r="C73" s="43"/>
      <c r="D73" s="43"/>
      <c r="E73" s="43"/>
      <c r="F73" s="43"/>
      <c r="G73" s="33" t="s">
        <v>43</v>
      </c>
      <c r="H73" s="21">
        <f t="shared" ref="H73" si="27">J73+K73+L73</f>
        <v>0</v>
      </c>
      <c r="I73" s="21">
        <v>0</v>
      </c>
      <c r="J73" s="21">
        <v>0</v>
      </c>
      <c r="K73" s="21">
        <v>0</v>
      </c>
      <c r="L73" s="21">
        <v>0</v>
      </c>
      <c r="M73" s="21">
        <v>0</v>
      </c>
    </row>
    <row r="74" spans="1:13" ht="18.75" x14ac:dyDescent="0.25">
      <c r="A74" s="44"/>
      <c r="B74" s="44"/>
      <c r="C74" s="44"/>
      <c r="D74" s="44"/>
      <c r="E74" s="44"/>
      <c r="F74" s="44"/>
      <c r="G74" s="33" t="s">
        <v>139</v>
      </c>
      <c r="H74" s="21">
        <f t="shared" si="26"/>
        <v>0</v>
      </c>
      <c r="I74" s="21">
        <v>0</v>
      </c>
      <c r="J74" s="21">
        <v>0</v>
      </c>
      <c r="K74" s="21">
        <v>0</v>
      </c>
      <c r="L74" s="21">
        <v>0</v>
      </c>
      <c r="M74" s="21">
        <v>0</v>
      </c>
    </row>
    <row r="75" spans="1:13" ht="79.5" customHeight="1" x14ac:dyDescent="0.25">
      <c r="A75" s="42" t="s">
        <v>47</v>
      </c>
      <c r="B75" s="42" t="s">
        <v>14</v>
      </c>
      <c r="C75" s="42" t="s">
        <v>22</v>
      </c>
      <c r="D75" s="42" t="s">
        <v>37</v>
      </c>
      <c r="E75" s="42" t="s">
        <v>16</v>
      </c>
      <c r="F75" s="42" t="s">
        <v>23</v>
      </c>
      <c r="G75" s="20" t="s">
        <v>71</v>
      </c>
      <c r="H75" s="21">
        <f>H76+H77+H78+H79+H80+H81</f>
        <v>10148.699999999999</v>
      </c>
      <c r="I75" s="21">
        <v>0</v>
      </c>
      <c r="J75" s="21">
        <v>0</v>
      </c>
      <c r="K75" s="21">
        <v>9442.7999999999993</v>
      </c>
      <c r="L75" s="21">
        <v>705.9</v>
      </c>
      <c r="M75" s="21">
        <v>0</v>
      </c>
    </row>
    <row r="76" spans="1:13" ht="18.75" x14ac:dyDescent="0.25">
      <c r="A76" s="43"/>
      <c r="B76" s="43"/>
      <c r="C76" s="43"/>
      <c r="D76" s="43"/>
      <c r="E76" s="43"/>
      <c r="F76" s="43"/>
      <c r="G76" s="20" t="s">
        <v>0</v>
      </c>
      <c r="H76" s="21">
        <f t="shared" ref="H76:H81" si="28">J76+K76+L76</f>
        <v>10148.699999999999</v>
      </c>
      <c r="I76" s="21">
        <v>0</v>
      </c>
      <c r="J76" s="21">
        <v>0</v>
      </c>
      <c r="K76" s="21">
        <v>9442.7999999999993</v>
      </c>
      <c r="L76" s="21">
        <v>705.9</v>
      </c>
      <c r="M76" s="21">
        <v>0</v>
      </c>
    </row>
    <row r="77" spans="1:13" ht="18.75" x14ac:dyDescent="0.25">
      <c r="A77" s="43"/>
      <c r="B77" s="43"/>
      <c r="C77" s="43"/>
      <c r="D77" s="43"/>
      <c r="E77" s="43"/>
      <c r="F77" s="43"/>
      <c r="G77" s="10" t="s">
        <v>1</v>
      </c>
      <c r="H77" s="21">
        <f t="shared" si="28"/>
        <v>0</v>
      </c>
      <c r="I77" s="21">
        <v>0</v>
      </c>
      <c r="J77" s="21">
        <v>0</v>
      </c>
      <c r="K77" s="21">
        <v>0</v>
      </c>
      <c r="L77" s="21">
        <v>0</v>
      </c>
      <c r="M77" s="21">
        <v>0</v>
      </c>
    </row>
    <row r="78" spans="1:13" ht="18.75" x14ac:dyDescent="0.25">
      <c r="A78" s="43"/>
      <c r="B78" s="43"/>
      <c r="C78" s="43"/>
      <c r="D78" s="43"/>
      <c r="E78" s="43"/>
      <c r="F78" s="43"/>
      <c r="G78" s="10" t="s">
        <v>2</v>
      </c>
      <c r="H78" s="21">
        <f t="shared" si="28"/>
        <v>0</v>
      </c>
      <c r="I78" s="21">
        <v>0</v>
      </c>
      <c r="J78" s="21">
        <v>0</v>
      </c>
      <c r="K78" s="21">
        <v>0</v>
      </c>
      <c r="L78" s="21">
        <v>0</v>
      </c>
      <c r="M78" s="21">
        <v>0</v>
      </c>
    </row>
    <row r="79" spans="1:13" ht="18.75" x14ac:dyDescent="0.25">
      <c r="A79" s="43"/>
      <c r="B79" s="43"/>
      <c r="C79" s="43"/>
      <c r="D79" s="43"/>
      <c r="E79" s="43"/>
      <c r="F79" s="43"/>
      <c r="G79" s="10" t="s">
        <v>3</v>
      </c>
      <c r="H79" s="21">
        <f t="shared" si="28"/>
        <v>0</v>
      </c>
      <c r="I79" s="21">
        <v>0</v>
      </c>
      <c r="J79" s="21">
        <v>0</v>
      </c>
      <c r="K79" s="21">
        <v>0</v>
      </c>
      <c r="L79" s="21">
        <v>0</v>
      </c>
      <c r="M79" s="21">
        <v>0</v>
      </c>
    </row>
    <row r="80" spans="1:13" ht="18.75" x14ac:dyDescent="0.25">
      <c r="A80" s="43"/>
      <c r="B80" s="43"/>
      <c r="C80" s="43"/>
      <c r="D80" s="43"/>
      <c r="E80" s="43"/>
      <c r="F80" s="43"/>
      <c r="G80" s="10" t="s">
        <v>4</v>
      </c>
      <c r="H80" s="21">
        <f t="shared" si="28"/>
        <v>0</v>
      </c>
      <c r="I80" s="21">
        <v>0</v>
      </c>
      <c r="J80" s="21">
        <v>0</v>
      </c>
      <c r="K80" s="21">
        <v>0</v>
      </c>
      <c r="L80" s="21">
        <v>0</v>
      </c>
      <c r="M80" s="21">
        <v>0</v>
      </c>
    </row>
    <row r="81" spans="1:13" ht="18.75" x14ac:dyDescent="0.25">
      <c r="A81" s="43"/>
      <c r="B81" s="43"/>
      <c r="C81" s="43"/>
      <c r="D81" s="43"/>
      <c r="E81" s="43"/>
      <c r="F81" s="43"/>
      <c r="G81" s="10" t="s">
        <v>5</v>
      </c>
      <c r="H81" s="21">
        <f t="shared" si="28"/>
        <v>0</v>
      </c>
      <c r="I81" s="21">
        <v>0</v>
      </c>
      <c r="J81" s="21">
        <v>0</v>
      </c>
      <c r="K81" s="21">
        <v>0</v>
      </c>
      <c r="L81" s="21">
        <v>0</v>
      </c>
      <c r="M81" s="21">
        <v>0</v>
      </c>
    </row>
    <row r="82" spans="1:13" ht="18.75" x14ac:dyDescent="0.25">
      <c r="A82" s="43"/>
      <c r="B82" s="43"/>
      <c r="C82" s="43"/>
      <c r="D82" s="43"/>
      <c r="E82" s="43"/>
      <c r="F82" s="43"/>
      <c r="G82" s="10" t="s">
        <v>33</v>
      </c>
      <c r="H82" s="21">
        <f t="shared" ref="H82:H87" si="29">J82+K82+L82</f>
        <v>0</v>
      </c>
      <c r="I82" s="21">
        <v>0</v>
      </c>
      <c r="J82" s="21">
        <v>0</v>
      </c>
      <c r="K82" s="21">
        <v>0</v>
      </c>
      <c r="L82" s="21">
        <v>0</v>
      </c>
      <c r="M82" s="21">
        <v>0</v>
      </c>
    </row>
    <row r="83" spans="1:13" ht="18.75" x14ac:dyDescent="0.25">
      <c r="A83" s="43"/>
      <c r="B83" s="43"/>
      <c r="C83" s="43"/>
      <c r="D83" s="43"/>
      <c r="E83" s="43"/>
      <c r="F83" s="43"/>
      <c r="G83" s="10" t="s">
        <v>40</v>
      </c>
      <c r="H83" s="21">
        <f t="shared" si="29"/>
        <v>0</v>
      </c>
      <c r="I83" s="21">
        <v>0</v>
      </c>
      <c r="J83" s="21">
        <v>0</v>
      </c>
      <c r="K83" s="21">
        <v>0</v>
      </c>
      <c r="L83" s="21">
        <v>0</v>
      </c>
      <c r="M83" s="21">
        <v>0</v>
      </c>
    </row>
    <row r="84" spans="1:13" ht="18.75" x14ac:dyDescent="0.25">
      <c r="A84" s="43"/>
      <c r="B84" s="43"/>
      <c r="C84" s="43"/>
      <c r="D84" s="43"/>
      <c r="E84" s="43"/>
      <c r="F84" s="43"/>
      <c r="G84" s="10" t="s">
        <v>41</v>
      </c>
      <c r="H84" s="21">
        <f t="shared" si="29"/>
        <v>0</v>
      </c>
      <c r="I84" s="21">
        <v>0</v>
      </c>
      <c r="J84" s="21">
        <v>0</v>
      </c>
      <c r="K84" s="21">
        <v>0</v>
      </c>
      <c r="L84" s="21">
        <v>0</v>
      </c>
      <c r="M84" s="21">
        <v>0</v>
      </c>
    </row>
    <row r="85" spans="1:13" ht="18.75" x14ac:dyDescent="0.25">
      <c r="A85" s="43"/>
      <c r="B85" s="43"/>
      <c r="C85" s="43"/>
      <c r="D85" s="43"/>
      <c r="E85" s="43"/>
      <c r="F85" s="43"/>
      <c r="G85" s="10" t="s">
        <v>42</v>
      </c>
      <c r="H85" s="21">
        <f t="shared" si="29"/>
        <v>0</v>
      </c>
      <c r="I85" s="21">
        <v>0</v>
      </c>
      <c r="J85" s="21">
        <v>0</v>
      </c>
      <c r="K85" s="21">
        <v>0</v>
      </c>
      <c r="L85" s="21">
        <v>0</v>
      </c>
      <c r="M85" s="21">
        <v>0</v>
      </c>
    </row>
    <row r="86" spans="1:13" ht="18.75" x14ac:dyDescent="0.25">
      <c r="A86" s="43"/>
      <c r="B86" s="43"/>
      <c r="C86" s="43"/>
      <c r="D86" s="43"/>
      <c r="E86" s="43"/>
      <c r="F86" s="43"/>
      <c r="G86" s="33" t="s">
        <v>43</v>
      </c>
      <c r="H86" s="21">
        <f t="shared" ref="H86" si="30">J86+K86+L86</f>
        <v>0</v>
      </c>
      <c r="I86" s="21">
        <v>0</v>
      </c>
      <c r="J86" s="21">
        <v>0</v>
      </c>
      <c r="K86" s="21">
        <v>0</v>
      </c>
      <c r="L86" s="21">
        <v>0</v>
      </c>
      <c r="M86" s="21">
        <v>0</v>
      </c>
    </row>
    <row r="87" spans="1:13" ht="18.75" x14ac:dyDescent="0.25">
      <c r="A87" s="44"/>
      <c r="B87" s="44"/>
      <c r="C87" s="44"/>
      <c r="D87" s="44"/>
      <c r="E87" s="44"/>
      <c r="F87" s="44"/>
      <c r="G87" s="33" t="s">
        <v>139</v>
      </c>
      <c r="H87" s="21">
        <f t="shared" si="29"/>
        <v>0</v>
      </c>
      <c r="I87" s="21">
        <v>0</v>
      </c>
      <c r="J87" s="21">
        <v>0</v>
      </c>
      <c r="K87" s="21">
        <v>0</v>
      </c>
      <c r="L87" s="21">
        <v>0</v>
      </c>
      <c r="M87" s="21">
        <v>0</v>
      </c>
    </row>
    <row r="88" spans="1:13" ht="80.25" customHeight="1" x14ac:dyDescent="0.25">
      <c r="A88" s="42" t="s">
        <v>48</v>
      </c>
      <c r="B88" s="42" t="s">
        <v>14</v>
      </c>
      <c r="C88" s="42" t="s">
        <v>24</v>
      </c>
      <c r="D88" s="42" t="s">
        <v>38</v>
      </c>
      <c r="E88" s="42" t="s">
        <v>16</v>
      </c>
      <c r="F88" s="42" t="s">
        <v>23</v>
      </c>
      <c r="G88" s="20" t="s">
        <v>71</v>
      </c>
      <c r="H88" s="21">
        <f>H89+H90+H91+H92+H93+H94</f>
        <v>7901.4</v>
      </c>
      <c r="I88" s="21">
        <v>0</v>
      </c>
      <c r="J88" s="21">
        <v>0</v>
      </c>
      <c r="K88" s="21">
        <f>K89+K90+K91+K92+K93+K94</f>
        <v>7353</v>
      </c>
      <c r="L88" s="21">
        <f>L89+L90+L91+L92+L93+L94</f>
        <v>548.4</v>
      </c>
      <c r="M88" s="21">
        <f>M89+M90+M91+M92+M93+M94</f>
        <v>0</v>
      </c>
    </row>
    <row r="89" spans="1:13" ht="18.75" x14ac:dyDescent="0.25">
      <c r="A89" s="43"/>
      <c r="B89" s="43"/>
      <c r="C89" s="43"/>
      <c r="D89" s="43"/>
      <c r="E89" s="43"/>
      <c r="F89" s="43"/>
      <c r="G89" s="20" t="s">
        <v>0</v>
      </c>
      <c r="H89" s="21">
        <f t="shared" ref="H89:H94" si="31">J89+K89+L89+M89</f>
        <v>7901.4</v>
      </c>
      <c r="I89" s="21">
        <v>0</v>
      </c>
      <c r="J89" s="21">
        <v>0</v>
      </c>
      <c r="K89" s="21">
        <v>7353</v>
      </c>
      <c r="L89" s="21">
        <v>548.4</v>
      </c>
      <c r="M89" s="21">
        <v>0</v>
      </c>
    </row>
    <row r="90" spans="1:13" ht="18.75" x14ac:dyDescent="0.25">
      <c r="A90" s="43"/>
      <c r="B90" s="43"/>
      <c r="C90" s="43"/>
      <c r="D90" s="43"/>
      <c r="E90" s="43"/>
      <c r="F90" s="43"/>
      <c r="G90" s="10" t="s">
        <v>1</v>
      </c>
      <c r="H90" s="21">
        <f t="shared" si="31"/>
        <v>0</v>
      </c>
      <c r="I90" s="21">
        <v>0</v>
      </c>
      <c r="J90" s="21">
        <v>0</v>
      </c>
      <c r="K90" s="21">
        <v>0</v>
      </c>
      <c r="L90" s="21">
        <v>0</v>
      </c>
      <c r="M90" s="21">
        <v>0</v>
      </c>
    </row>
    <row r="91" spans="1:13" ht="18.75" x14ac:dyDescent="0.25">
      <c r="A91" s="43"/>
      <c r="B91" s="43"/>
      <c r="C91" s="43"/>
      <c r="D91" s="43"/>
      <c r="E91" s="43"/>
      <c r="F91" s="43"/>
      <c r="G91" s="10" t="s">
        <v>2</v>
      </c>
      <c r="H91" s="21">
        <f t="shared" si="31"/>
        <v>0</v>
      </c>
      <c r="I91" s="21">
        <v>0</v>
      </c>
      <c r="J91" s="21">
        <v>0</v>
      </c>
      <c r="K91" s="21">
        <v>0</v>
      </c>
      <c r="L91" s="21">
        <v>0</v>
      </c>
      <c r="M91" s="21">
        <v>0</v>
      </c>
    </row>
    <row r="92" spans="1:13" ht="18.75" x14ac:dyDescent="0.25">
      <c r="A92" s="43"/>
      <c r="B92" s="43"/>
      <c r="C92" s="43"/>
      <c r="D92" s="43"/>
      <c r="E92" s="43"/>
      <c r="F92" s="43"/>
      <c r="G92" s="10" t="s">
        <v>3</v>
      </c>
      <c r="H92" s="21">
        <f t="shared" si="31"/>
        <v>0</v>
      </c>
      <c r="I92" s="21">
        <v>0</v>
      </c>
      <c r="J92" s="21">
        <v>0</v>
      </c>
      <c r="K92" s="21">
        <v>0</v>
      </c>
      <c r="L92" s="21">
        <v>0</v>
      </c>
      <c r="M92" s="21">
        <v>0</v>
      </c>
    </row>
    <row r="93" spans="1:13" ht="18.75" x14ac:dyDescent="0.25">
      <c r="A93" s="43"/>
      <c r="B93" s="43"/>
      <c r="C93" s="43"/>
      <c r="D93" s="43"/>
      <c r="E93" s="43"/>
      <c r="F93" s="43"/>
      <c r="G93" s="10" t="s">
        <v>4</v>
      </c>
      <c r="H93" s="21">
        <f t="shared" si="31"/>
        <v>0</v>
      </c>
      <c r="I93" s="21">
        <v>0</v>
      </c>
      <c r="J93" s="21">
        <v>0</v>
      </c>
      <c r="K93" s="21">
        <v>0</v>
      </c>
      <c r="L93" s="21">
        <v>0</v>
      </c>
      <c r="M93" s="21">
        <v>0</v>
      </c>
    </row>
    <row r="94" spans="1:13" ht="18.75" x14ac:dyDescent="0.25">
      <c r="A94" s="43"/>
      <c r="B94" s="43"/>
      <c r="C94" s="43"/>
      <c r="D94" s="43"/>
      <c r="E94" s="43"/>
      <c r="F94" s="43"/>
      <c r="G94" s="10" t="s">
        <v>5</v>
      </c>
      <c r="H94" s="21">
        <f t="shared" si="31"/>
        <v>0</v>
      </c>
      <c r="I94" s="21">
        <v>0</v>
      </c>
      <c r="J94" s="21">
        <v>0</v>
      </c>
      <c r="K94" s="21">
        <v>0</v>
      </c>
      <c r="L94" s="21">
        <v>0</v>
      </c>
      <c r="M94" s="21">
        <v>0</v>
      </c>
    </row>
    <row r="95" spans="1:13" ht="18.75" x14ac:dyDescent="0.25">
      <c r="A95" s="43"/>
      <c r="B95" s="43"/>
      <c r="C95" s="43"/>
      <c r="D95" s="43"/>
      <c r="E95" s="43"/>
      <c r="F95" s="43"/>
      <c r="G95" s="10" t="s">
        <v>33</v>
      </c>
      <c r="H95" s="21">
        <f t="shared" ref="H95:H100" si="32">J95+K95+L95+M95</f>
        <v>0</v>
      </c>
      <c r="I95" s="21">
        <v>0</v>
      </c>
      <c r="J95" s="21">
        <v>0</v>
      </c>
      <c r="K95" s="21">
        <v>0</v>
      </c>
      <c r="L95" s="21">
        <v>0</v>
      </c>
      <c r="M95" s="21">
        <v>0</v>
      </c>
    </row>
    <row r="96" spans="1:13" ht="18.75" x14ac:dyDescent="0.25">
      <c r="A96" s="43"/>
      <c r="B96" s="43"/>
      <c r="C96" s="43"/>
      <c r="D96" s="43"/>
      <c r="E96" s="43"/>
      <c r="F96" s="43"/>
      <c r="G96" s="10" t="s">
        <v>40</v>
      </c>
      <c r="H96" s="21">
        <f t="shared" si="32"/>
        <v>0</v>
      </c>
      <c r="I96" s="21">
        <v>0</v>
      </c>
      <c r="J96" s="21">
        <v>0</v>
      </c>
      <c r="K96" s="21">
        <v>0</v>
      </c>
      <c r="L96" s="21">
        <v>0</v>
      </c>
      <c r="M96" s="21">
        <v>0</v>
      </c>
    </row>
    <row r="97" spans="1:13" ht="18.75" x14ac:dyDescent="0.25">
      <c r="A97" s="43"/>
      <c r="B97" s="43"/>
      <c r="C97" s="43"/>
      <c r="D97" s="43"/>
      <c r="E97" s="43"/>
      <c r="F97" s="43"/>
      <c r="G97" s="10" t="s">
        <v>41</v>
      </c>
      <c r="H97" s="21">
        <f t="shared" si="32"/>
        <v>0</v>
      </c>
      <c r="I97" s="21">
        <v>0</v>
      </c>
      <c r="J97" s="21">
        <v>0</v>
      </c>
      <c r="K97" s="21">
        <v>0</v>
      </c>
      <c r="L97" s="21">
        <v>0</v>
      </c>
      <c r="M97" s="21">
        <v>0</v>
      </c>
    </row>
    <row r="98" spans="1:13" ht="18.75" x14ac:dyDescent="0.25">
      <c r="A98" s="43"/>
      <c r="B98" s="43"/>
      <c r="C98" s="43"/>
      <c r="D98" s="43"/>
      <c r="E98" s="43"/>
      <c r="F98" s="43"/>
      <c r="G98" s="10" t="s">
        <v>42</v>
      </c>
      <c r="H98" s="21">
        <f t="shared" si="32"/>
        <v>0</v>
      </c>
      <c r="I98" s="21">
        <v>0</v>
      </c>
      <c r="J98" s="21">
        <v>0</v>
      </c>
      <c r="K98" s="21">
        <v>0</v>
      </c>
      <c r="L98" s="21">
        <v>0</v>
      </c>
      <c r="M98" s="21">
        <v>0</v>
      </c>
    </row>
    <row r="99" spans="1:13" ht="18.75" x14ac:dyDescent="0.25">
      <c r="A99" s="43"/>
      <c r="B99" s="43"/>
      <c r="C99" s="43"/>
      <c r="D99" s="43"/>
      <c r="E99" s="43"/>
      <c r="F99" s="43"/>
      <c r="G99" s="33" t="s">
        <v>43</v>
      </c>
      <c r="H99" s="21">
        <f t="shared" ref="H99" si="33">J99+K99+L99+M99</f>
        <v>0</v>
      </c>
      <c r="I99" s="21">
        <v>0</v>
      </c>
      <c r="J99" s="21">
        <v>0</v>
      </c>
      <c r="K99" s="21">
        <v>0</v>
      </c>
      <c r="L99" s="21">
        <v>0</v>
      </c>
      <c r="M99" s="21">
        <v>0</v>
      </c>
    </row>
    <row r="100" spans="1:13" ht="18.75" x14ac:dyDescent="0.25">
      <c r="A100" s="44"/>
      <c r="B100" s="44"/>
      <c r="C100" s="44"/>
      <c r="D100" s="44"/>
      <c r="E100" s="44"/>
      <c r="F100" s="44"/>
      <c r="G100" s="33" t="s">
        <v>139</v>
      </c>
      <c r="H100" s="21">
        <f t="shared" si="32"/>
        <v>0</v>
      </c>
      <c r="I100" s="21">
        <v>0</v>
      </c>
      <c r="J100" s="21">
        <v>0</v>
      </c>
      <c r="K100" s="21">
        <v>0</v>
      </c>
      <c r="L100" s="21">
        <v>0</v>
      </c>
      <c r="M100" s="21">
        <v>0</v>
      </c>
    </row>
    <row r="101" spans="1:13" ht="84" customHeight="1" x14ac:dyDescent="0.25">
      <c r="A101" s="42" t="s">
        <v>49</v>
      </c>
      <c r="B101" s="42" t="s">
        <v>14</v>
      </c>
      <c r="C101" s="42" t="s">
        <v>20</v>
      </c>
      <c r="D101" s="42" t="s">
        <v>39</v>
      </c>
      <c r="E101" s="42" t="s">
        <v>16</v>
      </c>
      <c r="F101" s="42" t="s">
        <v>18</v>
      </c>
      <c r="G101" s="23" t="s">
        <v>71</v>
      </c>
      <c r="H101" s="21">
        <f>H102+H103+H104+H106+H107+H108</f>
        <v>32899.9</v>
      </c>
      <c r="I101" s="21">
        <v>0</v>
      </c>
      <c r="J101" s="21">
        <v>0</v>
      </c>
      <c r="K101" s="21">
        <v>27744.400000000001</v>
      </c>
      <c r="L101" s="21">
        <v>5155.5</v>
      </c>
      <c r="M101" s="21">
        <v>0</v>
      </c>
    </row>
    <row r="102" spans="1:13" ht="18.75" x14ac:dyDescent="0.25">
      <c r="A102" s="43"/>
      <c r="B102" s="43"/>
      <c r="C102" s="43"/>
      <c r="D102" s="43"/>
      <c r="E102" s="43"/>
      <c r="F102" s="43"/>
      <c r="G102" s="20" t="s">
        <v>0</v>
      </c>
      <c r="H102" s="21">
        <f>J102+K102+L102</f>
        <v>0</v>
      </c>
      <c r="I102" s="21">
        <v>0</v>
      </c>
      <c r="J102" s="21">
        <v>0</v>
      </c>
      <c r="K102" s="21">
        <v>0</v>
      </c>
      <c r="L102" s="21">
        <v>0</v>
      </c>
      <c r="M102" s="21">
        <v>0</v>
      </c>
    </row>
    <row r="103" spans="1:13" ht="18.75" x14ac:dyDescent="0.25">
      <c r="A103" s="43"/>
      <c r="B103" s="43"/>
      <c r="C103" s="43"/>
      <c r="D103" s="43"/>
      <c r="E103" s="43"/>
      <c r="F103" s="43"/>
      <c r="G103" s="10" t="s">
        <v>1</v>
      </c>
      <c r="H103" s="21">
        <f>J103+K103+L103</f>
        <v>31052.300000000003</v>
      </c>
      <c r="I103" s="21">
        <v>0</v>
      </c>
      <c r="J103" s="21">
        <v>0</v>
      </c>
      <c r="K103" s="21">
        <v>27744.400000000001</v>
      </c>
      <c r="L103" s="21">
        <v>3307.9</v>
      </c>
      <c r="M103" s="21">
        <v>0</v>
      </c>
    </row>
    <row r="104" spans="1:13" ht="18.75" x14ac:dyDescent="0.25">
      <c r="A104" s="43"/>
      <c r="B104" s="43"/>
      <c r="C104" s="43"/>
      <c r="D104" s="43"/>
      <c r="E104" s="43"/>
      <c r="F104" s="43"/>
      <c r="G104" s="10" t="s">
        <v>75</v>
      </c>
      <c r="H104" s="21">
        <f>J104+K104+1847.6</f>
        <v>1847.6</v>
      </c>
      <c r="I104" s="21">
        <v>0</v>
      </c>
      <c r="J104" s="21">
        <v>0</v>
      </c>
      <c r="K104" s="21">
        <v>0</v>
      </c>
      <c r="L104" s="21">
        <v>1847.6</v>
      </c>
      <c r="M104" s="21">
        <v>0</v>
      </c>
    </row>
    <row r="105" spans="1:13" s="15" customFormat="1" ht="37.5" x14ac:dyDescent="0.3">
      <c r="A105" s="43"/>
      <c r="B105" s="43"/>
      <c r="C105" s="43"/>
      <c r="D105" s="43"/>
      <c r="E105" s="43"/>
      <c r="F105" s="43"/>
      <c r="G105" s="24" t="s">
        <v>76</v>
      </c>
      <c r="H105" s="22">
        <f>J105+K105+L105</f>
        <v>1847.6</v>
      </c>
      <c r="I105" s="22">
        <v>0</v>
      </c>
      <c r="J105" s="22">
        <v>0</v>
      </c>
      <c r="K105" s="22">
        <v>0</v>
      </c>
      <c r="L105" s="22">
        <v>1847.6</v>
      </c>
      <c r="M105" s="22">
        <v>0</v>
      </c>
    </row>
    <row r="106" spans="1:13" ht="18.75" x14ac:dyDescent="0.25">
      <c r="A106" s="43"/>
      <c r="B106" s="43"/>
      <c r="C106" s="43"/>
      <c r="D106" s="43"/>
      <c r="E106" s="43"/>
      <c r="F106" s="43"/>
      <c r="G106" s="10" t="s">
        <v>3</v>
      </c>
      <c r="H106" s="21">
        <f>J106+K106+L106</f>
        <v>0</v>
      </c>
      <c r="I106" s="21">
        <v>0</v>
      </c>
      <c r="J106" s="21">
        <v>0</v>
      </c>
      <c r="K106" s="21">
        <v>0</v>
      </c>
      <c r="L106" s="21">
        <v>0</v>
      </c>
      <c r="M106" s="21">
        <v>0</v>
      </c>
    </row>
    <row r="107" spans="1:13" ht="18.75" x14ac:dyDescent="0.25">
      <c r="A107" s="43"/>
      <c r="B107" s="43"/>
      <c r="C107" s="43"/>
      <c r="D107" s="43"/>
      <c r="E107" s="43"/>
      <c r="F107" s="43"/>
      <c r="G107" s="10" t="s">
        <v>4</v>
      </c>
      <c r="H107" s="21">
        <f>J107+K107+L107</f>
        <v>0</v>
      </c>
      <c r="I107" s="21">
        <v>0</v>
      </c>
      <c r="J107" s="21">
        <v>0</v>
      </c>
      <c r="K107" s="21">
        <v>0</v>
      </c>
      <c r="L107" s="21">
        <v>0</v>
      </c>
      <c r="M107" s="21">
        <v>0</v>
      </c>
    </row>
    <row r="108" spans="1:13" ht="18.75" x14ac:dyDescent="0.25">
      <c r="A108" s="43"/>
      <c r="B108" s="43"/>
      <c r="C108" s="43"/>
      <c r="D108" s="43"/>
      <c r="E108" s="43"/>
      <c r="F108" s="43"/>
      <c r="G108" s="10" t="s">
        <v>5</v>
      </c>
      <c r="H108" s="21">
        <f>J108+K108+L108</f>
        <v>0</v>
      </c>
      <c r="I108" s="21">
        <v>0</v>
      </c>
      <c r="J108" s="21">
        <v>0</v>
      </c>
      <c r="K108" s="21">
        <v>0</v>
      </c>
      <c r="L108" s="21">
        <v>0</v>
      </c>
      <c r="M108" s="21">
        <v>0</v>
      </c>
    </row>
    <row r="109" spans="1:13" ht="18.75" x14ac:dyDescent="0.25">
      <c r="A109" s="43"/>
      <c r="B109" s="43"/>
      <c r="C109" s="43"/>
      <c r="D109" s="43"/>
      <c r="E109" s="43"/>
      <c r="F109" s="43"/>
      <c r="G109" s="10" t="s">
        <v>33</v>
      </c>
      <c r="H109" s="21">
        <f t="shared" ref="H109:H114" si="34">J109+K109+L109</f>
        <v>0</v>
      </c>
      <c r="I109" s="21">
        <v>0</v>
      </c>
      <c r="J109" s="21">
        <v>0</v>
      </c>
      <c r="K109" s="21">
        <v>0</v>
      </c>
      <c r="L109" s="21">
        <v>0</v>
      </c>
      <c r="M109" s="21">
        <v>0</v>
      </c>
    </row>
    <row r="110" spans="1:13" ht="18.75" x14ac:dyDescent="0.25">
      <c r="A110" s="43"/>
      <c r="B110" s="43"/>
      <c r="C110" s="43"/>
      <c r="D110" s="43"/>
      <c r="E110" s="43"/>
      <c r="F110" s="43"/>
      <c r="G110" s="10" t="s">
        <v>40</v>
      </c>
      <c r="H110" s="21">
        <f t="shared" si="34"/>
        <v>0</v>
      </c>
      <c r="I110" s="21">
        <v>0</v>
      </c>
      <c r="J110" s="21">
        <v>0</v>
      </c>
      <c r="K110" s="21">
        <v>0</v>
      </c>
      <c r="L110" s="21">
        <v>0</v>
      </c>
      <c r="M110" s="21">
        <v>0</v>
      </c>
    </row>
    <row r="111" spans="1:13" ht="18.75" x14ac:dyDescent="0.25">
      <c r="A111" s="43"/>
      <c r="B111" s="43"/>
      <c r="C111" s="43"/>
      <c r="D111" s="43"/>
      <c r="E111" s="43"/>
      <c r="F111" s="43"/>
      <c r="G111" s="10" t="s">
        <v>41</v>
      </c>
      <c r="H111" s="21">
        <f t="shared" si="34"/>
        <v>0</v>
      </c>
      <c r="I111" s="21">
        <v>0</v>
      </c>
      <c r="J111" s="21">
        <v>0</v>
      </c>
      <c r="K111" s="21">
        <v>0</v>
      </c>
      <c r="L111" s="21">
        <v>0</v>
      </c>
      <c r="M111" s="21">
        <v>0</v>
      </c>
    </row>
    <row r="112" spans="1:13" ht="18.75" x14ac:dyDescent="0.25">
      <c r="A112" s="43"/>
      <c r="B112" s="43"/>
      <c r="C112" s="43"/>
      <c r="D112" s="43"/>
      <c r="E112" s="43"/>
      <c r="F112" s="43"/>
      <c r="G112" s="10" t="s">
        <v>42</v>
      </c>
      <c r="H112" s="21">
        <f t="shared" si="34"/>
        <v>0</v>
      </c>
      <c r="I112" s="21">
        <v>0</v>
      </c>
      <c r="J112" s="21">
        <v>0</v>
      </c>
      <c r="K112" s="21">
        <v>0</v>
      </c>
      <c r="L112" s="21">
        <v>0</v>
      </c>
      <c r="M112" s="21">
        <v>0</v>
      </c>
    </row>
    <row r="113" spans="1:13" ht="18.75" x14ac:dyDescent="0.25">
      <c r="A113" s="43"/>
      <c r="B113" s="43"/>
      <c r="C113" s="43"/>
      <c r="D113" s="43"/>
      <c r="E113" s="43"/>
      <c r="F113" s="43"/>
      <c r="G113" s="33" t="s">
        <v>43</v>
      </c>
      <c r="H113" s="21">
        <f t="shared" ref="H113" si="35">J113+K113+L113</f>
        <v>0</v>
      </c>
      <c r="I113" s="21">
        <v>0</v>
      </c>
      <c r="J113" s="21">
        <v>0</v>
      </c>
      <c r="K113" s="21">
        <v>0</v>
      </c>
      <c r="L113" s="21">
        <v>0</v>
      </c>
      <c r="M113" s="21">
        <v>0</v>
      </c>
    </row>
    <row r="114" spans="1:13" ht="18.75" x14ac:dyDescent="0.25">
      <c r="A114" s="44"/>
      <c r="B114" s="44"/>
      <c r="C114" s="44"/>
      <c r="D114" s="44"/>
      <c r="E114" s="44"/>
      <c r="F114" s="44"/>
      <c r="G114" s="33" t="s">
        <v>139</v>
      </c>
      <c r="H114" s="21">
        <f t="shared" si="34"/>
        <v>0</v>
      </c>
      <c r="I114" s="21">
        <v>0</v>
      </c>
      <c r="J114" s="21">
        <v>0</v>
      </c>
      <c r="K114" s="21">
        <v>0</v>
      </c>
      <c r="L114" s="21">
        <v>0</v>
      </c>
      <c r="M114" s="21">
        <v>0</v>
      </c>
    </row>
    <row r="115" spans="1:13" ht="81.75" customHeight="1" x14ac:dyDescent="0.25">
      <c r="A115" s="42" t="s">
        <v>50</v>
      </c>
      <c r="B115" s="42" t="s">
        <v>27</v>
      </c>
      <c r="C115" s="42" t="s">
        <v>30</v>
      </c>
      <c r="D115" s="42">
        <v>3502</v>
      </c>
      <c r="E115" s="42" t="s">
        <v>16</v>
      </c>
      <c r="F115" s="42" t="s">
        <v>65</v>
      </c>
      <c r="G115" s="20" t="s">
        <v>71</v>
      </c>
      <c r="H115" s="21">
        <f>H116+H118+H120+H121+H122+H123</f>
        <v>8327.2999999999993</v>
      </c>
      <c r="I115" s="21">
        <f>I116</f>
        <v>3502</v>
      </c>
      <c r="J115" s="21">
        <f>J116+J118+J120+J121+J122+J123</f>
        <v>0</v>
      </c>
      <c r="K115" s="21">
        <f>K116+K118+K120+K121+K122+K123</f>
        <v>0</v>
      </c>
      <c r="L115" s="21">
        <f>3585.3+3502+L120+L121+L122+L123</f>
        <v>8327.2999999999993</v>
      </c>
      <c r="M115" s="21">
        <v>0</v>
      </c>
    </row>
    <row r="116" spans="1:13" ht="18.75" x14ac:dyDescent="0.25">
      <c r="A116" s="43"/>
      <c r="B116" s="43"/>
      <c r="C116" s="43"/>
      <c r="D116" s="43"/>
      <c r="E116" s="43"/>
      <c r="F116" s="43"/>
      <c r="G116" s="20" t="s">
        <v>73</v>
      </c>
      <c r="H116" s="21">
        <f>J116+K116+3585.3</f>
        <v>3585.3</v>
      </c>
      <c r="I116" s="21">
        <v>3502</v>
      </c>
      <c r="J116" s="21">
        <v>0</v>
      </c>
      <c r="K116" s="21">
        <v>0</v>
      </c>
      <c r="L116" s="21">
        <v>3585.3</v>
      </c>
      <c r="M116" s="21">
        <v>0</v>
      </c>
    </row>
    <row r="117" spans="1:13" s="15" customFormat="1" ht="37.5" x14ac:dyDescent="0.3">
      <c r="A117" s="43"/>
      <c r="B117" s="43"/>
      <c r="C117" s="43"/>
      <c r="D117" s="43"/>
      <c r="E117" s="43"/>
      <c r="F117" s="43"/>
      <c r="G117" s="13" t="s">
        <v>76</v>
      </c>
      <c r="H117" s="22">
        <f>J117+K117+L117+M117</f>
        <v>85.3</v>
      </c>
      <c r="I117" s="22">
        <v>0</v>
      </c>
      <c r="J117" s="22">
        <v>0</v>
      </c>
      <c r="K117" s="22">
        <v>0</v>
      </c>
      <c r="L117" s="22">
        <v>85.3</v>
      </c>
      <c r="M117" s="22">
        <v>0</v>
      </c>
    </row>
    <row r="118" spans="1:13" ht="18.75" x14ac:dyDescent="0.25">
      <c r="A118" s="43"/>
      <c r="B118" s="43"/>
      <c r="C118" s="43"/>
      <c r="D118" s="43"/>
      <c r="E118" s="43"/>
      <c r="F118" s="43"/>
      <c r="G118" s="10" t="s">
        <v>77</v>
      </c>
      <c r="H118" s="21">
        <f>J118+K118+3502</f>
        <v>3502</v>
      </c>
      <c r="I118" s="21">
        <v>0</v>
      </c>
      <c r="J118" s="21">
        <v>0</v>
      </c>
      <c r="K118" s="21">
        <v>0</v>
      </c>
      <c r="L118" s="21">
        <v>3502</v>
      </c>
      <c r="M118" s="21">
        <v>0</v>
      </c>
    </row>
    <row r="119" spans="1:13" s="15" customFormat="1" ht="37.5" x14ac:dyDescent="0.3">
      <c r="A119" s="43"/>
      <c r="B119" s="43"/>
      <c r="C119" s="43"/>
      <c r="D119" s="43"/>
      <c r="E119" s="43"/>
      <c r="F119" s="43"/>
      <c r="G119" s="24" t="s">
        <v>78</v>
      </c>
      <c r="H119" s="22">
        <f>J119+K119+L119+M119</f>
        <v>3445.1</v>
      </c>
      <c r="I119" s="22">
        <v>0</v>
      </c>
      <c r="J119" s="22">
        <v>0</v>
      </c>
      <c r="K119" s="22">
        <v>0</v>
      </c>
      <c r="L119" s="22">
        <v>3445.1</v>
      </c>
      <c r="M119" s="22">
        <v>0</v>
      </c>
    </row>
    <row r="120" spans="1:13" ht="19.5" customHeight="1" x14ac:dyDescent="0.25">
      <c r="A120" s="43"/>
      <c r="B120" s="43"/>
      <c r="C120" s="43"/>
      <c r="D120" s="43"/>
      <c r="E120" s="43"/>
      <c r="F120" s="43"/>
      <c r="G120" s="10" t="s">
        <v>2</v>
      </c>
      <c r="H120" s="21">
        <f>J120+K120+L120+M120</f>
        <v>0</v>
      </c>
      <c r="I120" s="21">
        <v>0</v>
      </c>
      <c r="J120" s="21">
        <v>0</v>
      </c>
      <c r="K120" s="21">
        <v>0</v>
      </c>
      <c r="L120" s="21">
        <v>0</v>
      </c>
      <c r="M120" s="21">
        <v>0</v>
      </c>
    </row>
    <row r="121" spans="1:13" ht="19.5" customHeight="1" x14ac:dyDescent="0.25">
      <c r="A121" s="43"/>
      <c r="B121" s="43"/>
      <c r="C121" s="43"/>
      <c r="D121" s="43"/>
      <c r="E121" s="43"/>
      <c r="F121" s="43"/>
      <c r="G121" s="10" t="s">
        <v>3</v>
      </c>
      <c r="H121" s="21">
        <f>J121+K121+L121+M121</f>
        <v>1240</v>
      </c>
      <c r="I121" s="21">
        <v>0</v>
      </c>
      <c r="J121" s="21">
        <v>0</v>
      </c>
      <c r="K121" s="21">
        <v>0</v>
      </c>
      <c r="L121" s="21">
        <v>1240</v>
      </c>
      <c r="M121" s="21">
        <v>0</v>
      </c>
    </row>
    <row r="122" spans="1:13" ht="19.5" customHeight="1" x14ac:dyDescent="0.25">
      <c r="A122" s="43"/>
      <c r="B122" s="43"/>
      <c r="C122" s="43"/>
      <c r="D122" s="43"/>
      <c r="E122" s="43"/>
      <c r="F122" s="43"/>
      <c r="G122" s="10" t="s">
        <v>4</v>
      </c>
      <c r="H122" s="21">
        <f>J122+K122+L122+M122</f>
        <v>0</v>
      </c>
      <c r="I122" s="21">
        <v>0</v>
      </c>
      <c r="J122" s="21">
        <v>0</v>
      </c>
      <c r="K122" s="21">
        <v>0</v>
      </c>
      <c r="L122" s="21">
        <v>0</v>
      </c>
      <c r="M122" s="21">
        <v>0</v>
      </c>
    </row>
    <row r="123" spans="1:13" ht="19.5" customHeight="1" x14ac:dyDescent="0.25">
      <c r="A123" s="43"/>
      <c r="B123" s="43"/>
      <c r="C123" s="43"/>
      <c r="D123" s="43"/>
      <c r="E123" s="43"/>
      <c r="F123" s="43"/>
      <c r="G123" s="10" t="s">
        <v>5</v>
      </c>
      <c r="H123" s="21">
        <f>J123+K123+L123+M123</f>
        <v>0</v>
      </c>
      <c r="I123" s="21">
        <v>0</v>
      </c>
      <c r="J123" s="21">
        <v>0</v>
      </c>
      <c r="K123" s="21">
        <v>0</v>
      </c>
      <c r="L123" s="21">
        <v>0</v>
      </c>
      <c r="M123" s="21">
        <v>0</v>
      </c>
    </row>
    <row r="124" spans="1:13" ht="19.5" customHeight="1" x14ac:dyDescent="0.25">
      <c r="A124" s="43"/>
      <c r="B124" s="43"/>
      <c r="C124" s="43"/>
      <c r="D124" s="43"/>
      <c r="E124" s="43"/>
      <c r="F124" s="43"/>
      <c r="G124" s="10" t="s">
        <v>33</v>
      </c>
      <c r="H124" s="21">
        <f t="shared" ref="H124:H129" si="36">J124+K124+L124+M124</f>
        <v>0</v>
      </c>
      <c r="I124" s="21">
        <v>0</v>
      </c>
      <c r="J124" s="21">
        <v>0</v>
      </c>
      <c r="K124" s="21">
        <v>0</v>
      </c>
      <c r="L124" s="21">
        <v>0</v>
      </c>
      <c r="M124" s="21">
        <v>0</v>
      </c>
    </row>
    <row r="125" spans="1:13" ht="19.5" customHeight="1" x14ac:dyDescent="0.25">
      <c r="A125" s="43"/>
      <c r="B125" s="43"/>
      <c r="C125" s="43"/>
      <c r="D125" s="43"/>
      <c r="E125" s="43"/>
      <c r="F125" s="43"/>
      <c r="G125" s="10" t="s">
        <v>40</v>
      </c>
      <c r="H125" s="21">
        <f t="shared" si="36"/>
        <v>0</v>
      </c>
      <c r="I125" s="21">
        <v>0</v>
      </c>
      <c r="J125" s="21">
        <v>0</v>
      </c>
      <c r="K125" s="21">
        <v>0</v>
      </c>
      <c r="L125" s="21">
        <v>0</v>
      </c>
      <c r="M125" s="21">
        <v>0</v>
      </c>
    </row>
    <row r="126" spans="1:13" ht="19.5" customHeight="1" x14ac:dyDescent="0.25">
      <c r="A126" s="43"/>
      <c r="B126" s="43"/>
      <c r="C126" s="43"/>
      <c r="D126" s="43"/>
      <c r="E126" s="43"/>
      <c r="F126" s="43"/>
      <c r="G126" s="10" t="s">
        <v>41</v>
      </c>
      <c r="H126" s="21">
        <f t="shared" si="36"/>
        <v>0</v>
      </c>
      <c r="I126" s="21">
        <v>0</v>
      </c>
      <c r="J126" s="21">
        <v>0</v>
      </c>
      <c r="K126" s="21">
        <v>0</v>
      </c>
      <c r="L126" s="21">
        <v>0</v>
      </c>
      <c r="M126" s="21">
        <v>0</v>
      </c>
    </row>
    <row r="127" spans="1:13" ht="19.5" customHeight="1" x14ac:dyDescent="0.25">
      <c r="A127" s="43"/>
      <c r="B127" s="43"/>
      <c r="C127" s="43"/>
      <c r="D127" s="43"/>
      <c r="E127" s="43"/>
      <c r="F127" s="43"/>
      <c r="G127" s="10" t="s">
        <v>42</v>
      </c>
      <c r="H127" s="21">
        <f t="shared" si="36"/>
        <v>0</v>
      </c>
      <c r="I127" s="21">
        <v>0</v>
      </c>
      <c r="J127" s="21">
        <v>0</v>
      </c>
      <c r="K127" s="21">
        <v>0</v>
      </c>
      <c r="L127" s="21">
        <v>0</v>
      </c>
      <c r="M127" s="21">
        <v>0</v>
      </c>
    </row>
    <row r="128" spans="1:13" ht="19.5" customHeight="1" x14ac:dyDescent="0.25">
      <c r="A128" s="43"/>
      <c r="B128" s="43"/>
      <c r="C128" s="43"/>
      <c r="D128" s="43"/>
      <c r="E128" s="43"/>
      <c r="F128" s="43"/>
      <c r="G128" s="33" t="s">
        <v>43</v>
      </c>
      <c r="H128" s="21">
        <f t="shared" ref="H128" si="37">J128+K128+L128+M128</f>
        <v>0</v>
      </c>
      <c r="I128" s="21">
        <v>0</v>
      </c>
      <c r="J128" s="21">
        <v>0</v>
      </c>
      <c r="K128" s="21">
        <v>0</v>
      </c>
      <c r="L128" s="21">
        <v>0</v>
      </c>
      <c r="M128" s="21">
        <v>0</v>
      </c>
    </row>
    <row r="129" spans="1:13" ht="19.5" customHeight="1" x14ac:dyDescent="0.25">
      <c r="A129" s="44"/>
      <c r="B129" s="44"/>
      <c r="C129" s="44"/>
      <c r="D129" s="44"/>
      <c r="E129" s="44"/>
      <c r="F129" s="44"/>
      <c r="G129" s="33" t="s">
        <v>139</v>
      </c>
      <c r="H129" s="21">
        <f t="shared" si="36"/>
        <v>0</v>
      </c>
      <c r="I129" s="21">
        <v>0</v>
      </c>
      <c r="J129" s="21">
        <v>0</v>
      </c>
      <c r="K129" s="21">
        <v>0</v>
      </c>
      <c r="L129" s="21">
        <v>0</v>
      </c>
      <c r="M129" s="21">
        <v>0</v>
      </c>
    </row>
    <row r="130" spans="1:13" ht="83.25" customHeight="1" x14ac:dyDescent="0.25">
      <c r="A130" s="42" t="s">
        <v>51</v>
      </c>
      <c r="B130" s="42" t="s">
        <v>14</v>
      </c>
      <c r="C130" s="42" t="s">
        <v>31</v>
      </c>
      <c r="D130" s="42">
        <v>175020.85</v>
      </c>
      <c r="E130" s="42" t="s">
        <v>35</v>
      </c>
      <c r="F130" s="42" t="s">
        <v>65</v>
      </c>
      <c r="G130" s="20" t="s">
        <v>71</v>
      </c>
      <c r="H130" s="21">
        <f>H131+H132+H133+H134+H136+H137+H138</f>
        <v>8852.4</v>
      </c>
      <c r="I130" s="21">
        <f>I131+I132+I133+I134+I136+I137</f>
        <v>4964.7999999999993</v>
      </c>
      <c r="J130" s="21">
        <v>0</v>
      </c>
      <c r="K130" s="21">
        <f>K131+K132+K133+K134+K136+K137</f>
        <v>0</v>
      </c>
      <c r="L130" s="21">
        <f>L131+L132+L133+3876.2+L136+L137+L138</f>
        <v>8852.4</v>
      </c>
      <c r="M130" s="21">
        <v>0</v>
      </c>
    </row>
    <row r="131" spans="1:13" ht="18.75" x14ac:dyDescent="0.25">
      <c r="A131" s="43"/>
      <c r="B131" s="43"/>
      <c r="C131" s="43"/>
      <c r="D131" s="43"/>
      <c r="E131" s="43"/>
      <c r="F131" s="43"/>
      <c r="G131" s="20" t="s">
        <v>0</v>
      </c>
      <c r="H131" s="21">
        <f>J131+K131+L131+M131</f>
        <v>1100</v>
      </c>
      <c r="I131" s="21">
        <v>1088.5999999999999</v>
      </c>
      <c r="J131" s="21">
        <v>0</v>
      </c>
      <c r="K131" s="21">
        <v>0</v>
      </c>
      <c r="L131" s="21">
        <v>1100</v>
      </c>
      <c r="M131" s="21">
        <v>0</v>
      </c>
    </row>
    <row r="132" spans="1:13" ht="18.75" x14ac:dyDescent="0.25">
      <c r="A132" s="43"/>
      <c r="B132" s="43"/>
      <c r="C132" s="43"/>
      <c r="D132" s="43"/>
      <c r="E132" s="43"/>
      <c r="F132" s="43"/>
      <c r="G132" s="10" t="s">
        <v>1</v>
      </c>
      <c r="H132" s="21">
        <f>J132+K132+L132+M132</f>
        <v>3876.2</v>
      </c>
      <c r="I132" s="21">
        <v>3876.2</v>
      </c>
      <c r="J132" s="21">
        <v>0</v>
      </c>
      <c r="K132" s="21">
        <v>0</v>
      </c>
      <c r="L132" s="21">
        <v>3876.2</v>
      </c>
      <c r="M132" s="21">
        <v>0</v>
      </c>
    </row>
    <row r="133" spans="1:13" ht="18.75" x14ac:dyDescent="0.25">
      <c r="A133" s="43"/>
      <c r="B133" s="43"/>
      <c r="C133" s="43"/>
      <c r="D133" s="43"/>
      <c r="E133" s="43"/>
      <c r="F133" s="43"/>
      <c r="G133" s="10" t="s">
        <v>2</v>
      </c>
      <c r="H133" s="21">
        <f>J133+K133+L133+M133</f>
        <v>0</v>
      </c>
      <c r="I133" s="21">
        <v>0</v>
      </c>
      <c r="J133" s="21">
        <v>0</v>
      </c>
      <c r="K133" s="21">
        <v>0</v>
      </c>
      <c r="L133" s="21">
        <v>0</v>
      </c>
      <c r="M133" s="21">
        <v>0</v>
      </c>
    </row>
    <row r="134" spans="1:13" ht="18.75" x14ac:dyDescent="0.25">
      <c r="A134" s="43"/>
      <c r="B134" s="43"/>
      <c r="C134" s="43"/>
      <c r="D134" s="43"/>
      <c r="E134" s="43"/>
      <c r="F134" s="43"/>
      <c r="G134" s="10" t="s">
        <v>80</v>
      </c>
      <c r="H134" s="21">
        <f>J134+K134+3876.2</f>
        <v>3876.2</v>
      </c>
      <c r="I134" s="21">
        <v>0</v>
      </c>
      <c r="J134" s="21">
        <v>0</v>
      </c>
      <c r="K134" s="21">
        <v>0</v>
      </c>
      <c r="L134" s="21">
        <v>3876.2</v>
      </c>
      <c r="M134" s="21">
        <v>0</v>
      </c>
    </row>
    <row r="135" spans="1:13" s="15" customFormat="1" ht="37.5" x14ac:dyDescent="0.3">
      <c r="A135" s="43"/>
      <c r="B135" s="43"/>
      <c r="C135" s="43"/>
      <c r="D135" s="43"/>
      <c r="E135" s="43"/>
      <c r="F135" s="43"/>
      <c r="G135" s="24" t="s">
        <v>79</v>
      </c>
      <c r="H135" s="22">
        <f>J135+K135+L135+M135</f>
        <v>3876.2</v>
      </c>
      <c r="I135" s="22">
        <v>0</v>
      </c>
      <c r="J135" s="22">
        <v>0</v>
      </c>
      <c r="K135" s="22">
        <v>0</v>
      </c>
      <c r="L135" s="22">
        <v>3876.2</v>
      </c>
      <c r="M135" s="22">
        <v>0</v>
      </c>
    </row>
    <row r="136" spans="1:13" ht="18.75" x14ac:dyDescent="0.25">
      <c r="A136" s="43"/>
      <c r="B136" s="43"/>
      <c r="C136" s="43"/>
      <c r="D136" s="43"/>
      <c r="E136" s="43"/>
      <c r="F136" s="43"/>
      <c r="G136" s="10" t="s">
        <v>4</v>
      </c>
      <c r="H136" s="21">
        <f>J136+K136+L136+M136</f>
        <v>0</v>
      </c>
      <c r="I136" s="21">
        <v>0</v>
      </c>
      <c r="J136" s="21">
        <v>0</v>
      </c>
      <c r="K136" s="21">
        <v>0</v>
      </c>
      <c r="L136" s="21">
        <v>0</v>
      </c>
      <c r="M136" s="21">
        <v>0</v>
      </c>
    </row>
    <row r="137" spans="1:13" ht="18.75" x14ac:dyDescent="0.25">
      <c r="A137" s="43"/>
      <c r="B137" s="43"/>
      <c r="C137" s="43"/>
      <c r="D137" s="43"/>
      <c r="E137" s="43"/>
      <c r="F137" s="43"/>
      <c r="G137" s="10" t="s">
        <v>5</v>
      </c>
      <c r="H137" s="21">
        <v>0</v>
      </c>
      <c r="I137" s="21">
        <v>0</v>
      </c>
      <c r="J137" s="21">
        <v>0</v>
      </c>
      <c r="K137" s="21">
        <v>0</v>
      </c>
      <c r="L137" s="21">
        <v>0</v>
      </c>
      <c r="M137" s="21">
        <v>0</v>
      </c>
    </row>
    <row r="138" spans="1:13" ht="18.75" x14ac:dyDescent="0.25">
      <c r="A138" s="43"/>
      <c r="B138" s="43"/>
      <c r="C138" s="43"/>
      <c r="D138" s="43"/>
      <c r="E138" s="43"/>
      <c r="F138" s="43"/>
      <c r="G138" s="10" t="s">
        <v>33</v>
      </c>
      <c r="H138" s="21">
        <v>0</v>
      </c>
      <c r="I138" s="21">
        <v>0</v>
      </c>
      <c r="J138" s="21">
        <v>0</v>
      </c>
      <c r="K138" s="21">
        <v>0</v>
      </c>
      <c r="L138" s="21">
        <v>0</v>
      </c>
      <c r="M138" s="21">
        <v>0</v>
      </c>
    </row>
    <row r="139" spans="1:13" ht="18.75" x14ac:dyDescent="0.25">
      <c r="A139" s="43"/>
      <c r="B139" s="43"/>
      <c r="C139" s="43"/>
      <c r="D139" s="43"/>
      <c r="E139" s="43"/>
      <c r="F139" s="43"/>
      <c r="G139" s="10" t="s">
        <v>40</v>
      </c>
      <c r="H139" s="21">
        <v>0</v>
      </c>
      <c r="I139" s="21">
        <v>0</v>
      </c>
      <c r="J139" s="21">
        <v>0</v>
      </c>
      <c r="K139" s="21">
        <v>0</v>
      </c>
      <c r="L139" s="21">
        <v>0</v>
      </c>
      <c r="M139" s="21">
        <v>0</v>
      </c>
    </row>
    <row r="140" spans="1:13" ht="18.75" x14ac:dyDescent="0.25">
      <c r="A140" s="43"/>
      <c r="B140" s="43"/>
      <c r="C140" s="43"/>
      <c r="D140" s="43"/>
      <c r="E140" s="43"/>
      <c r="F140" s="43"/>
      <c r="G140" s="10" t="s">
        <v>41</v>
      </c>
      <c r="H140" s="21">
        <v>0</v>
      </c>
      <c r="I140" s="21">
        <v>0</v>
      </c>
      <c r="J140" s="21">
        <v>0</v>
      </c>
      <c r="K140" s="21">
        <v>0</v>
      </c>
      <c r="L140" s="21">
        <v>0</v>
      </c>
      <c r="M140" s="21">
        <v>0</v>
      </c>
    </row>
    <row r="141" spans="1:13" ht="18.75" x14ac:dyDescent="0.25">
      <c r="A141" s="43"/>
      <c r="B141" s="43"/>
      <c r="C141" s="43"/>
      <c r="D141" s="43"/>
      <c r="E141" s="43"/>
      <c r="F141" s="43"/>
      <c r="G141" s="10" t="s">
        <v>42</v>
      </c>
      <c r="H141" s="21">
        <v>0</v>
      </c>
      <c r="I141" s="21">
        <v>0</v>
      </c>
      <c r="J141" s="21">
        <v>0</v>
      </c>
      <c r="K141" s="21">
        <v>0</v>
      </c>
      <c r="L141" s="21">
        <v>0</v>
      </c>
      <c r="M141" s="21">
        <v>0</v>
      </c>
    </row>
    <row r="142" spans="1:13" ht="18.75" x14ac:dyDescent="0.25">
      <c r="A142" s="43"/>
      <c r="B142" s="43"/>
      <c r="C142" s="43"/>
      <c r="D142" s="43"/>
      <c r="E142" s="43"/>
      <c r="F142" s="43"/>
      <c r="G142" s="33" t="s">
        <v>43</v>
      </c>
      <c r="H142" s="21">
        <v>0</v>
      </c>
      <c r="I142" s="21">
        <v>0</v>
      </c>
      <c r="J142" s="21">
        <v>0</v>
      </c>
      <c r="K142" s="21">
        <v>0</v>
      </c>
      <c r="L142" s="21">
        <v>0</v>
      </c>
      <c r="M142" s="21">
        <v>0</v>
      </c>
    </row>
    <row r="143" spans="1:13" ht="18.75" x14ac:dyDescent="0.25">
      <c r="A143" s="44"/>
      <c r="B143" s="44"/>
      <c r="C143" s="44"/>
      <c r="D143" s="44"/>
      <c r="E143" s="44"/>
      <c r="F143" s="44"/>
      <c r="G143" s="33" t="s">
        <v>139</v>
      </c>
      <c r="H143" s="21">
        <v>0</v>
      </c>
      <c r="I143" s="21">
        <v>0</v>
      </c>
      <c r="J143" s="21">
        <v>0</v>
      </c>
      <c r="K143" s="21">
        <v>0</v>
      </c>
      <c r="L143" s="21">
        <v>0</v>
      </c>
      <c r="M143" s="21">
        <v>0</v>
      </c>
    </row>
    <row r="144" spans="1:13" ht="76.5" customHeight="1" x14ac:dyDescent="0.25">
      <c r="A144" s="42" t="s">
        <v>68</v>
      </c>
      <c r="B144" s="42" t="s">
        <v>27</v>
      </c>
      <c r="C144" s="42" t="s">
        <v>26</v>
      </c>
      <c r="D144" s="56">
        <v>6500</v>
      </c>
      <c r="E144" s="42" t="s">
        <v>16</v>
      </c>
      <c r="F144" s="42" t="s">
        <v>66</v>
      </c>
      <c r="G144" s="20" t="s">
        <v>71</v>
      </c>
      <c r="H144" s="21">
        <f>H145+H146+H147+H148+H149+H150+H152</f>
        <v>10709.9</v>
      </c>
      <c r="I144" s="21">
        <f t="shared" ref="I144:M144" si="38">I145+I146+I147+I148+I149+I150</f>
        <v>6500</v>
      </c>
      <c r="J144" s="21">
        <f t="shared" si="38"/>
        <v>0</v>
      </c>
      <c r="K144" s="21">
        <f t="shared" si="38"/>
        <v>0</v>
      </c>
      <c r="L144" s="21">
        <f>L145+L146+L147+L148+L149+L150+L152</f>
        <v>10709.9</v>
      </c>
      <c r="M144" s="21">
        <f t="shared" si="38"/>
        <v>0</v>
      </c>
    </row>
    <row r="145" spans="1:15" ht="18.75" x14ac:dyDescent="0.25">
      <c r="A145" s="43"/>
      <c r="B145" s="43"/>
      <c r="C145" s="43"/>
      <c r="D145" s="43"/>
      <c r="E145" s="43"/>
      <c r="F145" s="43"/>
      <c r="G145" s="20" t="s">
        <v>0</v>
      </c>
      <c r="H145" s="21">
        <f t="shared" ref="H145:H148" si="39">J145+K145+L145+M145</f>
        <v>0</v>
      </c>
      <c r="I145" s="21">
        <v>0</v>
      </c>
      <c r="J145" s="21">
        <v>0</v>
      </c>
      <c r="K145" s="21">
        <v>0</v>
      </c>
      <c r="L145" s="21">
        <v>0</v>
      </c>
      <c r="M145" s="21">
        <v>0</v>
      </c>
    </row>
    <row r="146" spans="1:15" ht="18.75" x14ac:dyDescent="0.25">
      <c r="A146" s="43"/>
      <c r="B146" s="43"/>
      <c r="C146" s="43"/>
      <c r="D146" s="43"/>
      <c r="E146" s="43"/>
      <c r="F146" s="43"/>
      <c r="G146" s="10" t="s">
        <v>1</v>
      </c>
      <c r="H146" s="21">
        <f t="shared" si="39"/>
        <v>0</v>
      </c>
      <c r="I146" s="21">
        <v>0</v>
      </c>
      <c r="J146" s="21">
        <v>0</v>
      </c>
      <c r="K146" s="21">
        <v>0</v>
      </c>
      <c r="L146" s="21">
        <v>0</v>
      </c>
      <c r="M146" s="21">
        <v>0</v>
      </c>
    </row>
    <row r="147" spans="1:15" ht="18.75" x14ac:dyDescent="0.25">
      <c r="A147" s="43"/>
      <c r="B147" s="43"/>
      <c r="C147" s="43"/>
      <c r="D147" s="43"/>
      <c r="E147" s="43"/>
      <c r="F147" s="43"/>
      <c r="G147" s="10" t="s">
        <v>2</v>
      </c>
      <c r="H147" s="21">
        <f t="shared" si="39"/>
        <v>0</v>
      </c>
      <c r="I147" s="21">
        <v>0</v>
      </c>
      <c r="J147" s="21">
        <v>0</v>
      </c>
      <c r="K147" s="21">
        <v>0</v>
      </c>
      <c r="L147" s="21">
        <v>0</v>
      </c>
      <c r="M147" s="21">
        <v>0</v>
      </c>
    </row>
    <row r="148" spans="1:15" ht="18.75" x14ac:dyDescent="0.25">
      <c r="A148" s="43"/>
      <c r="B148" s="43"/>
      <c r="C148" s="43"/>
      <c r="D148" s="43"/>
      <c r="E148" s="43"/>
      <c r="F148" s="43"/>
      <c r="G148" s="10" t="s">
        <v>3</v>
      </c>
      <c r="H148" s="21">
        <f t="shared" si="39"/>
        <v>2290.1</v>
      </c>
      <c r="I148" s="21">
        <v>2290.1</v>
      </c>
      <c r="J148" s="21">
        <v>0</v>
      </c>
      <c r="K148" s="21">
        <v>0</v>
      </c>
      <c r="L148" s="21">
        <v>2290.1</v>
      </c>
      <c r="M148" s="21">
        <v>0</v>
      </c>
    </row>
    <row r="149" spans="1:15" ht="18.75" x14ac:dyDescent="0.25">
      <c r="A149" s="43"/>
      <c r="B149" s="43"/>
      <c r="C149" s="43"/>
      <c r="D149" s="43"/>
      <c r="E149" s="43"/>
      <c r="F149" s="43"/>
      <c r="G149" s="10" t="s">
        <v>4</v>
      </c>
      <c r="H149" s="21">
        <f>J149+K149+L149+M149</f>
        <v>4209.8999999999996</v>
      </c>
      <c r="I149" s="21">
        <v>4209.8999999999996</v>
      </c>
      <c r="J149" s="21">
        <v>0</v>
      </c>
      <c r="K149" s="21">
        <v>0</v>
      </c>
      <c r="L149" s="21">
        <v>4209.8999999999996</v>
      </c>
      <c r="M149" s="21">
        <v>0</v>
      </c>
    </row>
    <row r="150" spans="1:15" ht="18.75" x14ac:dyDescent="0.25">
      <c r="A150" s="43"/>
      <c r="B150" s="43"/>
      <c r="C150" s="43"/>
      <c r="D150" s="43"/>
      <c r="E150" s="43"/>
      <c r="F150" s="43"/>
      <c r="G150" s="20" t="s">
        <v>81</v>
      </c>
      <c r="H150" s="21">
        <f t="shared" ref="H150:H157" si="40">J150+K150+L150+M150</f>
        <v>4209.8999999999996</v>
      </c>
      <c r="I150" s="21">
        <v>0</v>
      </c>
      <c r="J150" s="21">
        <v>0</v>
      </c>
      <c r="K150" s="21">
        <v>0</v>
      </c>
      <c r="L150" s="21">
        <v>4209.8999999999996</v>
      </c>
      <c r="M150" s="21">
        <v>0</v>
      </c>
    </row>
    <row r="151" spans="1:15" s="15" customFormat="1" ht="37.5" x14ac:dyDescent="0.3">
      <c r="A151" s="43"/>
      <c r="B151" s="43"/>
      <c r="C151" s="43"/>
      <c r="D151" s="43"/>
      <c r="E151" s="43"/>
      <c r="F151" s="43"/>
      <c r="G151" s="13" t="s">
        <v>82</v>
      </c>
      <c r="H151" s="22">
        <f>J151+K151+L151+M151</f>
        <v>4209.8999999999996</v>
      </c>
      <c r="I151" s="22">
        <v>0</v>
      </c>
      <c r="J151" s="22">
        <v>0</v>
      </c>
      <c r="K151" s="22">
        <v>0</v>
      </c>
      <c r="L151" s="22">
        <v>4209.8999999999996</v>
      </c>
      <c r="M151" s="22">
        <v>0</v>
      </c>
    </row>
    <row r="152" spans="1:15" ht="18.75" x14ac:dyDescent="0.25">
      <c r="A152" s="43"/>
      <c r="B152" s="43"/>
      <c r="C152" s="43"/>
      <c r="D152" s="43"/>
      <c r="E152" s="43"/>
      <c r="F152" s="43"/>
      <c r="G152" s="10" t="s">
        <v>33</v>
      </c>
      <c r="H152" s="21">
        <f t="shared" si="40"/>
        <v>0</v>
      </c>
      <c r="I152" s="21">
        <v>0</v>
      </c>
      <c r="J152" s="21">
        <v>0</v>
      </c>
      <c r="K152" s="21">
        <v>0</v>
      </c>
      <c r="L152" s="21">
        <v>0</v>
      </c>
      <c r="M152" s="21">
        <v>0</v>
      </c>
    </row>
    <row r="153" spans="1:15" ht="18.75" x14ac:dyDescent="0.25">
      <c r="A153" s="43"/>
      <c r="B153" s="43"/>
      <c r="C153" s="43"/>
      <c r="D153" s="43"/>
      <c r="E153" s="43"/>
      <c r="F153" s="43"/>
      <c r="G153" s="10" t="s">
        <v>40</v>
      </c>
      <c r="H153" s="21">
        <f t="shared" si="40"/>
        <v>0</v>
      </c>
      <c r="I153" s="21">
        <v>0</v>
      </c>
      <c r="J153" s="21">
        <v>0</v>
      </c>
      <c r="K153" s="21">
        <v>0</v>
      </c>
      <c r="L153" s="21">
        <v>0</v>
      </c>
      <c r="M153" s="21">
        <v>0</v>
      </c>
    </row>
    <row r="154" spans="1:15" ht="18.75" x14ac:dyDescent="0.25">
      <c r="A154" s="43"/>
      <c r="B154" s="43"/>
      <c r="C154" s="43"/>
      <c r="D154" s="43"/>
      <c r="E154" s="43"/>
      <c r="F154" s="43"/>
      <c r="G154" s="10" t="s">
        <v>41</v>
      </c>
      <c r="H154" s="21">
        <f t="shared" si="40"/>
        <v>0</v>
      </c>
      <c r="I154" s="21">
        <v>0</v>
      </c>
      <c r="J154" s="21">
        <v>0</v>
      </c>
      <c r="K154" s="21">
        <v>0</v>
      </c>
      <c r="L154" s="21">
        <v>0</v>
      </c>
      <c r="M154" s="21">
        <v>0</v>
      </c>
    </row>
    <row r="155" spans="1:15" ht="18.75" x14ac:dyDescent="0.25">
      <c r="A155" s="43"/>
      <c r="B155" s="43"/>
      <c r="C155" s="43"/>
      <c r="D155" s="43"/>
      <c r="E155" s="43"/>
      <c r="F155" s="43"/>
      <c r="G155" s="10" t="s">
        <v>42</v>
      </c>
      <c r="H155" s="21">
        <f t="shared" si="40"/>
        <v>0</v>
      </c>
      <c r="I155" s="21">
        <v>0</v>
      </c>
      <c r="J155" s="21">
        <v>0</v>
      </c>
      <c r="K155" s="21">
        <v>0</v>
      </c>
      <c r="L155" s="21">
        <v>0</v>
      </c>
      <c r="M155" s="21">
        <v>0</v>
      </c>
    </row>
    <row r="156" spans="1:15" ht="18.75" x14ac:dyDescent="0.25">
      <c r="A156" s="43"/>
      <c r="B156" s="43"/>
      <c r="C156" s="43"/>
      <c r="D156" s="43"/>
      <c r="E156" s="43"/>
      <c r="F156" s="43"/>
      <c r="G156" s="33" t="s">
        <v>43</v>
      </c>
      <c r="H156" s="21">
        <f t="shared" ref="H156" si="41">J156+K156+L156+M156</f>
        <v>0</v>
      </c>
      <c r="I156" s="21">
        <v>0</v>
      </c>
      <c r="J156" s="21">
        <v>0</v>
      </c>
      <c r="K156" s="21">
        <v>0</v>
      </c>
      <c r="L156" s="21">
        <v>0</v>
      </c>
      <c r="M156" s="21">
        <v>0</v>
      </c>
    </row>
    <row r="157" spans="1:15" ht="18.75" x14ac:dyDescent="0.25">
      <c r="A157" s="44"/>
      <c r="B157" s="44"/>
      <c r="C157" s="44"/>
      <c r="D157" s="44"/>
      <c r="E157" s="44"/>
      <c r="F157" s="44"/>
      <c r="G157" s="33" t="s">
        <v>139</v>
      </c>
      <c r="H157" s="21">
        <f t="shared" si="40"/>
        <v>0</v>
      </c>
      <c r="I157" s="21">
        <v>0</v>
      </c>
      <c r="J157" s="21">
        <v>0</v>
      </c>
      <c r="K157" s="21">
        <v>0</v>
      </c>
      <c r="L157" s="21">
        <v>0</v>
      </c>
      <c r="M157" s="21">
        <v>0</v>
      </c>
    </row>
    <row r="158" spans="1:15" ht="79.5" customHeight="1" x14ac:dyDescent="0.25">
      <c r="A158" s="42" t="s">
        <v>84</v>
      </c>
      <c r="B158" s="37"/>
      <c r="C158" s="37"/>
      <c r="D158" s="37"/>
      <c r="E158" s="37"/>
      <c r="F158" s="37"/>
      <c r="G158" s="20" t="s">
        <v>71</v>
      </c>
      <c r="H158" s="21">
        <f>H159+H160+H161+H163+H165+H166+H167+H168+H169+H170+H171+H172</f>
        <v>679233.35252000007</v>
      </c>
      <c r="I158" s="21">
        <f t="shared" ref="I158:M158" si="42">I159+I160+I161+I163+I165+I166+I167+I168+I169+I170+I171+I172</f>
        <v>201676.74011000001</v>
      </c>
      <c r="J158" s="21">
        <f t="shared" si="42"/>
        <v>0</v>
      </c>
      <c r="K158" s="21">
        <f t="shared" si="42"/>
        <v>647676.01213000005</v>
      </c>
      <c r="L158" s="21">
        <f t="shared" si="42"/>
        <v>31557.340390000001</v>
      </c>
      <c r="M158" s="21">
        <f t="shared" si="42"/>
        <v>0</v>
      </c>
      <c r="O158" s="8">
        <f>H173+H187+H201</f>
        <v>461569.43280000001</v>
      </c>
    </row>
    <row r="159" spans="1:15" ht="18.75" x14ac:dyDescent="0.25">
      <c r="A159" s="43"/>
      <c r="B159" s="38"/>
      <c r="C159" s="38"/>
      <c r="D159" s="38"/>
      <c r="E159" s="38"/>
      <c r="F159" s="38"/>
      <c r="G159" s="10" t="s">
        <v>0</v>
      </c>
      <c r="H159" s="21">
        <f>J159+K159+L159</f>
        <v>0</v>
      </c>
      <c r="I159" s="21">
        <f>I174+I188+I202</f>
        <v>0</v>
      </c>
      <c r="J159" s="21">
        <f t="shared" ref="J159:M159" si="43">J174+J188+J202</f>
        <v>0</v>
      </c>
      <c r="K159" s="21">
        <f t="shared" si="43"/>
        <v>0</v>
      </c>
      <c r="L159" s="21">
        <f t="shared" si="43"/>
        <v>0</v>
      </c>
      <c r="M159" s="21">
        <f t="shared" si="43"/>
        <v>0</v>
      </c>
    </row>
    <row r="160" spans="1:15" ht="18.75" x14ac:dyDescent="0.25">
      <c r="A160" s="43"/>
      <c r="B160" s="38"/>
      <c r="C160" s="38"/>
      <c r="D160" s="38"/>
      <c r="E160" s="38"/>
      <c r="F160" s="38"/>
      <c r="G160" s="10" t="s">
        <v>1</v>
      </c>
      <c r="H160" s="21">
        <f t="shared" ref="H160:H165" si="44">J160+K160+L160</f>
        <v>0</v>
      </c>
      <c r="I160" s="21">
        <f>I175+I189+I203</f>
        <v>0</v>
      </c>
      <c r="J160" s="21">
        <v>0</v>
      </c>
      <c r="K160" s="21">
        <f>K175+K189+K203</f>
        <v>0</v>
      </c>
      <c r="L160" s="21">
        <v>0</v>
      </c>
      <c r="M160" s="21">
        <v>0</v>
      </c>
    </row>
    <row r="161" spans="1:13" ht="18.75" x14ac:dyDescent="0.25">
      <c r="A161" s="43"/>
      <c r="B161" s="38"/>
      <c r="C161" s="38"/>
      <c r="D161" s="38"/>
      <c r="E161" s="38"/>
      <c r="F161" s="38"/>
      <c r="G161" s="10" t="s">
        <v>75</v>
      </c>
      <c r="H161" s="21">
        <f>J161+K161+L161</f>
        <v>99201.7</v>
      </c>
      <c r="I161" s="21">
        <f>I176+I190+I204</f>
        <v>0</v>
      </c>
      <c r="J161" s="21">
        <v>0</v>
      </c>
      <c r="K161" s="21">
        <f>K176+K190+K204</f>
        <v>94196.4</v>
      </c>
      <c r="L161" s="21">
        <f>47.6+L190+L204</f>
        <v>5005.3</v>
      </c>
      <c r="M161" s="21">
        <v>0</v>
      </c>
    </row>
    <row r="162" spans="1:13" s="15" customFormat="1" ht="37.5" x14ac:dyDescent="0.3">
      <c r="A162" s="43"/>
      <c r="B162" s="38"/>
      <c r="C162" s="38"/>
      <c r="D162" s="38"/>
      <c r="E162" s="38"/>
      <c r="F162" s="38"/>
      <c r="G162" s="24" t="s">
        <v>76</v>
      </c>
      <c r="H162" s="22">
        <f>J162+K162+L162+M162</f>
        <v>37087.9</v>
      </c>
      <c r="I162" s="22">
        <v>0</v>
      </c>
      <c r="J162" s="22">
        <f>J177</f>
        <v>0</v>
      </c>
      <c r="K162" s="22">
        <f t="shared" ref="K162:M162" si="45">K177</f>
        <v>37040.300000000003</v>
      </c>
      <c r="L162" s="22">
        <f t="shared" si="45"/>
        <v>47.6</v>
      </c>
      <c r="M162" s="22">
        <f t="shared" si="45"/>
        <v>0</v>
      </c>
    </row>
    <row r="163" spans="1:13" ht="18.75" x14ac:dyDescent="0.25">
      <c r="A163" s="43"/>
      <c r="B163" s="38"/>
      <c r="C163" s="38"/>
      <c r="D163" s="38"/>
      <c r="E163" s="38"/>
      <c r="F163" s="38"/>
      <c r="G163" s="10" t="s">
        <v>3</v>
      </c>
      <c r="H163" s="21">
        <f t="shared" si="44"/>
        <v>40499.5</v>
      </c>
      <c r="I163" s="21">
        <f>I178+I191+I205</f>
        <v>0</v>
      </c>
      <c r="J163" s="21">
        <f>J178+J191+J205</f>
        <v>0</v>
      </c>
      <c r="K163" s="21">
        <f>K178+K191+K205</f>
        <v>37040.300000000003</v>
      </c>
      <c r="L163" s="21">
        <f>L178+1509.7+L205</f>
        <v>3459.2</v>
      </c>
      <c r="M163" s="21">
        <v>0</v>
      </c>
    </row>
    <row r="164" spans="1:13" s="15" customFormat="1" ht="37.5" x14ac:dyDescent="0.3">
      <c r="A164" s="43"/>
      <c r="B164" s="38"/>
      <c r="C164" s="38"/>
      <c r="D164" s="38"/>
      <c r="E164" s="38"/>
      <c r="F164" s="38"/>
      <c r="G164" s="24" t="s">
        <v>76</v>
      </c>
      <c r="H164" s="22">
        <f>J164+K164+1509.7</f>
        <v>1509.7</v>
      </c>
      <c r="I164" s="22">
        <v>0</v>
      </c>
      <c r="J164" s="22">
        <f>J192</f>
        <v>0</v>
      </c>
      <c r="K164" s="22">
        <f t="shared" ref="K164:M164" si="46">K192</f>
        <v>0</v>
      </c>
      <c r="L164" s="22">
        <f>L192</f>
        <v>1509.7</v>
      </c>
      <c r="M164" s="22">
        <f t="shared" si="46"/>
        <v>0</v>
      </c>
    </row>
    <row r="165" spans="1:13" ht="18.75" x14ac:dyDescent="0.25">
      <c r="A165" s="43"/>
      <c r="B165" s="38"/>
      <c r="C165" s="38"/>
      <c r="D165" s="38"/>
      <c r="E165" s="38"/>
      <c r="F165" s="38"/>
      <c r="G165" s="10" t="s">
        <v>4</v>
      </c>
      <c r="H165" s="21">
        <f t="shared" si="44"/>
        <v>27658.800000000003</v>
      </c>
      <c r="I165" s="21">
        <f>I179+I193+I206</f>
        <v>0</v>
      </c>
      <c r="J165" s="21">
        <v>0</v>
      </c>
      <c r="K165" s="21">
        <f>K179+K193+K206</f>
        <v>26275.9</v>
      </c>
      <c r="L165" s="21">
        <f>L179+L193+L206</f>
        <v>1382.9</v>
      </c>
      <c r="M165" s="21">
        <v>0</v>
      </c>
    </row>
    <row r="166" spans="1:13" ht="18.75" x14ac:dyDescent="0.25">
      <c r="A166" s="43"/>
      <c r="B166" s="38"/>
      <c r="C166" s="38"/>
      <c r="D166" s="38"/>
      <c r="E166" s="38"/>
      <c r="F166" s="38"/>
      <c r="G166" s="10" t="s">
        <v>5</v>
      </c>
      <c r="H166" s="21">
        <f>J166+K166+L166</f>
        <v>0</v>
      </c>
      <c r="I166" s="21">
        <f>I180+I194+I207+I220</f>
        <v>0</v>
      </c>
      <c r="J166" s="21">
        <v>0</v>
      </c>
      <c r="K166" s="21">
        <f>K180+K194+K207</f>
        <v>0</v>
      </c>
      <c r="L166" s="21">
        <f>L180+L194+L207</f>
        <v>0</v>
      </c>
      <c r="M166" s="21">
        <v>0</v>
      </c>
    </row>
    <row r="167" spans="1:13" ht="18.75" x14ac:dyDescent="0.25">
      <c r="A167" s="43"/>
      <c r="B167" s="38"/>
      <c r="C167" s="38"/>
      <c r="D167" s="38"/>
      <c r="E167" s="38"/>
      <c r="F167" s="38"/>
      <c r="G167" s="10" t="s">
        <v>33</v>
      </c>
      <c r="H167" s="21">
        <f>J167+K167+L167</f>
        <v>185291.76560000001</v>
      </c>
      <c r="I167" s="21">
        <f>I181+I195+I208+I221+I234</f>
        <v>27282.5</v>
      </c>
      <c r="J167" s="21">
        <v>0</v>
      </c>
      <c r="K167" s="21">
        <f>K181+K195+K208+K221+K234</f>
        <v>183175.36560000002</v>
      </c>
      <c r="L167" s="21">
        <f>L181+L195+L208+L221+L234</f>
        <v>2116.4</v>
      </c>
      <c r="M167" s="21">
        <v>0</v>
      </c>
    </row>
    <row r="168" spans="1:13" ht="18.75" x14ac:dyDescent="0.25">
      <c r="A168" s="43"/>
      <c r="B168" s="38"/>
      <c r="C168" s="38"/>
      <c r="D168" s="38"/>
      <c r="E168" s="38"/>
      <c r="F168" s="38"/>
      <c r="G168" s="10" t="s">
        <v>40</v>
      </c>
      <c r="H168" s="21">
        <f>J168+K168+L168</f>
        <v>84260.500000000015</v>
      </c>
      <c r="I168" s="21">
        <f>I182+I196+I209+I249+I222+I235+I263+I276+I289+I302</f>
        <v>28523.599999999999</v>
      </c>
      <c r="J168" s="21">
        <v>0</v>
      </c>
      <c r="K168" s="21">
        <f>K182+K196+K209+K249+K222+K235+K263+K276+K289+K302</f>
        <v>79206.200000000012</v>
      </c>
      <c r="L168" s="21">
        <f>L182+L196+L209+L249+L222+L235+L263+L276+L289+L302</f>
        <v>5054.2999999999993</v>
      </c>
      <c r="M168" s="21">
        <v>0</v>
      </c>
    </row>
    <row r="169" spans="1:13" ht="18.75" x14ac:dyDescent="0.25">
      <c r="A169" s="43"/>
      <c r="B169" s="38"/>
      <c r="C169" s="38"/>
      <c r="D169" s="38"/>
      <c r="E169" s="38"/>
      <c r="F169" s="38"/>
      <c r="G169" s="10" t="s">
        <v>41</v>
      </c>
      <c r="H169" s="21">
        <f>J169+K169+L169</f>
        <v>130276.28692000001</v>
      </c>
      <c r="I169" s="21">
        <f>I183+I197+I210+I250+I223+I237+I264+I277+I290+I303</f>
        <v>33847.64011</v>
      </c>
      <c r="J169" s="21">
        <v>0</v>
      </c>
      <c r="K169" s="21">
        <f>K183+K197+K210+K250+K223+K237+K264+K277+K290+K303</f>
        <v>122459.74653000002</v>
      </c>
      <c r="L169" s="21">
        <f>L183+L197+L210+L250+L223+L237+L264+L277+L290+L303</f>
        <v>7816.5403900000001</v>
      </c>
      <c r="M169" s="21">
        <v>0</v>
      </c>
    </row>
    <row r="170" spans="1:13" ht="27" customHeight="1" x14ac:dyDescent="0.25">
      <c r="A170" s="43"/>
      <c r="B170" s="38"/>
      <c r="C170" s="38"/>
      <c r="D170" s="38"/>
      <c r="E170" s="38"/>
      <c r="F170" s="38"/>
      <c r="G170" s="10" t="s">
        <v>42</v>
      </c>
      <c r="H170" s="21">
        <f t="shared" ref="H170:M170" si="47">H184+H198+H211+H252+H224+H238+H265+H278+H291+H304</f>
        <v>112044.8</v>
      </c>
      <c r="I170" s="21">
        <f>I184+I198+I211+I252+I224+I238+I265+I278+I291+I304</f>
        <v>112023</v>
      </c>
      <c r="J170" s="21">
        <f t="shared" si="47"/>
        <v>0</v>
      </c>
      <c r="K170" s="21">
        <f t="shared" si="47"/>
        <v>105322.1</v>
      </c>
      <c r="L170" s="21">
        <f t="shared" si="47"/>
        <v>6722.7000000000007</v>
      </c>
      <c r="M170" s="21">
        <f t="shared" si="47"/>
        <v>0</v>
      </c>
    </row>
    <row r="171" spans="1:13" ht="18.75" x14ac:dyDescent="0.25">
      <c r="A171" s="43"/>
      <c r="B171" s="38"/>
      <c r="C171" s="38"/>
      <c r="D171" s="38"/>
      <c r="E171" s="38"/>
      <c r="F171" s="38"/>
      <c r="G171" s="10" t="s">
        <v>43</v>
      </c>
      <c r="H171" s="21">
        <f>H185+H199+H212+H225+H239+H253+H266+H279+H292+H305</f>
        <v>0</v>
      </c>
      <c r="I171" s="21">
        <f t="shared" ref="I171:M172" si="48">I185+I199+I212+I225+I239+I253+I266+I279+I292+I305</f>
        <v>0</v>
      </c>
      <c r="J171" s="21">
        <f t="shared" si="48"/>
        <v>0</v>
      </c>
      <c r="K171" s="21">
        <f t="shared" si="48"/>
        <v>0</v>
      </c>
      <c r="L171" s="21">
        <f t="shared" si="48"/>
        <v>0</v>
      </c>
      <c r="M171" s="21">
        <f t="shared" si="48"/>
        <v>0</v>
      </c>
    </row>
    <row r="172" spans="1:13" ht="18.75" x14ac:dyDescent="0.25">
      <c r="A172" s="44"/>
      <c r="B172" s="39"/>
      <c r="C172" s="39"/>
      <c r="D172" s="39"/>
      <c r="E172" s="39"/>
      <c r="F172" s="39"/>
      <c r="G172" s="33" t="s">
        <v>139</v>
      </c>
      <c r="H172" s="21">
        <f>H186+H200+H213+H226+H240+H254+H267+H280+H293+H306</f>
        <v>0</v>
      </c>
      <c r="I172" s="21">
        <f t="shared" si="48"/>
        <v>0</v>
      </c>
      <c r="J172" s="21">
        <f t="shared" si="48"/>
        <v>0</v>
      </c>
      <c r="K172" s="21">
        <f t="shared" si="48"/>
        <v>0</v>
      </c>
      <c r="L172" s="21">
        <f t="shared" si="48"/>
        <v>0</v>
      </c>
      <c r="M172" s="21">
        <f t="shared" si="48"/>
        <v>0</v>
      </c>
    </row>
    <row r="173" spans="1:13" ht="79.5" customHeight="1" x14ac:dyDescent="0.25">
      <c r="A173" s="42" t="s">
        <v>52</v>
      </c>
      <c r="B173" s="60" t="s">
        <v>14</v>
      </c>
      <c r="C173" s="60" t="s">
        <v>20</v>
      </c>
      <c r="D173" s="60" t="s">
        <v>64</v>
      </c>
      <c r="E173" s="60" t="s">
        <v>16</v>
      </c>
      <c r="F173" s="60" t="s">
        <v>18</v>
      </c>
      <c r="G173" s="20" t="s">
        <v>72</v>
      </c>
      <c r="H173" s="21">
        <f>J173+K173+L173+M173</f>
        <v>294257.03279999999</v>
      </c>
      <c r="I173" s="21">
        <f>I174+I175+I176+I178+I179+I180</f>
        <v>0</v>
      </c>
      <c r="J173" s="21">
        <f>+J174+J175+J176+J178+J179+J180</f>
        <v>0</v>
      </c>
      <c r="K173" s="21">
        <f>K187+K201+K214+K307</f>
        <v>294209.43280000001</v>
      </c>
      <c r="L173" s="21">
        <f>L174+L175+47.6+L178+L179+L180</f>
        <v>47.6</v>
      </c>
      <c r="M173" s="21">
        <f>M174+M175+M176+M178+M179+M180</f>
        <v>0</v>
      </c>
    </row>
    <row r="174" spans="1:13" ht="18.75" x14ac:dyDescent="0.25">
      <c r="A174" s="43"/>
      <c r="B174" s="61"/>
      <c r="C174" s="61"/>
      <c r="D174" s="61"/>
      <c r="E174" s="61"/>
      <c r="F174" s="61"/>
      <c r="G174" s="10" t="s">
        <v>0</v>
      </c>
      <c r="H174" s="21">
        <f>J174+K174+L174+M174</f>
        <v>0</v>
      </c>
      <c r="I174" s="21">
        <v>0</v>
      </c>
      <c r="J174" s="21">
        <v>0</v>
      </c>
      <c r="K174" s="21">
        <f>K188+K202+K215+K308</f>
        <v>0</v>
      </c>
      <c r="L174" s="21">
        <v>0</v>
      </c>
      <c r="M174" s="21">
        <v>0</v>
      </c>
    </row>
    <row r="175" spans="1:13" ht="18.75" x14ac:dyDescent="0.25">
      <c r="A175" s="43"/>
      <c r="B175" s="61"/>
      <c r="C175" s="61"/>
      <c r="D175" s="61"/>
      <c r="E175" s="61"/>
      <c r="F175" s="61"/>
      <c r="G175" s="10" t="s">
        <v>1</v>
      </c>
      <c r="H175" s="21">
        <f>J175+K175+L175+M175</f>
        <v>0</v>
      </c>
      <c r="I175" s="21">
        <v>0</v>
      </c>
      <c r="J175" s="21">
        <v>0</v>
      </c>
      <c r="K175" s="21">
        <f>K189+K203+K216+K309</f>
        <v>0</v>
      </c>
      <c r="L175" s="21">
        <v>0</v>
      </c>
      <c r="M175" s="21">
        <v>0</v>
      </c>
    </row>
    <row r="176" spans="1:13" ht="18.75" x14ac:dyDescent="0.25">
      <c r="A176" s="43"/>
      <c r="B176" s="61"/>
      <c r="C176" s="61"/>
      <c r="D176" s="61"/>
      <c r="E176" s="61"/>
      <c r="F176" s="61"/>
      <c r="G176" s="10" t="s">
        <v>75</v>
      </c>
      <c r="H176" s="21">
        <f>47.6</f>
        <v>47.6</v>
      </c>
      <c r="I176" s="21">
        <v>0</v>
      </c>
      <c r="J176" s="21">
        <v>0</v>
      </c>
      <c r="K176" s="21">
        <v>0</v>
      </c>
      <c r="L176" s="21">
        <v>47.6</v>
      </c>
      <c r="M176" s="21">
        <v>0</v>
      </c>
    </row>
    <row r="177" spans="1:14" s="15" customFormat="1" ht="37.5" x14ac:dyDescent="0.3">
      <c r="A177" s="43"/>
      <c r="B177" s="61"/>
      <c r="C177" s="61"/>
      <c r="D177" s="61"/>
      <c r="E177" s="61"/>
      <c r="F177" s="61"/>
      <c r="G177" s="24" t="s">
        <v>76</v>
      </c>
      <c r="H177" s="22">
        <f>J177+K177+L177+M177</f>
        <v>37087.9</v>
      </c>
      <c r="I177" s="22">
        <v>0</v>
      </c>
      <c r="J177" s="22">
        <v>0</v>
      </c>
      <c r="K177" s="21">
        <f>K191+K205+K218+K311</f>
        <v>37040.300000000003</v>
      </c>
      <c r="L177" s="22">
        <v>47.6</v>
      </c>
      <c r="M177" s="22">
        <v>0</v>
      </c>
    </row>
    <row r="178" spans="1:14" ht="18.75" x14ac:dyDescent="0.25">
      <c r="A178" s="43"/>
      <c r="B178" s="61"/>
      <c r="C178" s="61"/>
      <c r="D178" s="61"/>
      <c r="E178" s="61"/>
      <c r="F178" s="61"/>
      <c r="G178" s="10" t="s">
        <v>3</v>
      </c>
      <c r="H178" s="21">
        <v>0</v>
      </c>
      <c r="I178" s="21">
        <v>0</v>
      </c>
      <c r="J178" s="21">
        <v>0</v>
      </c>
      <c r="K178" s="21">
        <v>0</v>
      </c>
      <c r="L178" s="21">
        <v>0</v>
      </c>
      <c r="M178" s="21">
        <v>0</v>
      </c>
    </row>
    <row r="179" spans="1:14" ht="18.75" x14ac:dyDescent="0.25">
      <c r="A179" s="43"/>
      <c r="B179" s="61"/>
      <c r="C179" s="61"/>
      <c r="D179" s="61"/>
      <c r="E179" s="61"/>
      <c r="F179" s="61"/>
      <c r="G179" s="10" t="s">
        <v>4</v>
      </c>
      <c r="H179" s="21">
        <v>0</v>
      </c>
      <c r="I179" s="21">
        <v>0</v>
      </c>
      <c r="J179" s="21">
        <v>0</v>
      </c>
      <c r="K179" s="21">
        <f>K193+K207+K220+K313</f>
        <v>0</v>
      </c>
      <c r="L179" s="21">
        <v>0</v>
      </c>
      <c r="M179" s="21">
        <v>0</v>
      </c>
    </row>
    <row r="180" spans="1:14" ht="18.75" x14ac:dyDescent="0.25">
      <c r="A180" s="43"/>
      <c r="B180" s="61"/>
      <c r="C180" s="61"/>
      <c r="D180" s="61"/>
      <c r="E180" s="61"/>
      <c r="F180" s="61"/>
      <c r="G180" s="10" t="s">
        <v>5</v>
      </c>
      <c r="H180" s="21">
        <v>0</v>
      </c>
      <c r="I180" s="21">
        <v>0</v>
      </c>
      <c r="J180" s="21">
        <v>0</v>
      </c>
      <c r="K180" s="21">
        <v>0</v>
      </c>
      <c r="L180" s="21">
        <v>0</v>
      </c>
      <c r="M180" s="21">
        <v>0</v>
      </c>
    </row>
    <row r="181" spans="1:14" ht="18.75" x14ac:dyDescent="0.25">
      <c r="A181" s="43"/>
      <c r="B181" s="61"/>
      <c r="C181" s="61"/>
      <c r="D181" s="61"/>
      <c r="E181" s="61"/>
      <c r="F181" s="61"/>
      <c r="G181" s="10" t="s">
        <v>33</v>
      </c>
      <c r="H181" s="21">
        <v>0</v>
      </c>
      <c r="I181" s="21">
        <v>0</v>
      </c>
      <c r="J181" s="21">
        <v>0</v>
      </c>
      <c r="K181" s="21">
        <f>K195+K209+K222+K315</f>
        <v>90093.632800000007</v>
      </c>
      <c r="L181" s="21">
        <v>0</v>
      </c>
      <c r="M181" s="21">
        <v>0</v>
      </c>
    </row>
    <row r="182" spans="1:14" ht="18.75" x14ac:dyDescent="0.25">
      <c r="A182" s="43"/>
      <c r="B182" s="61"/>
      <c r="C182" s="61"/>
      <c r="D182" s="61"/>
      <c r="E182" s="61"/>
      <c r="F182" s="61"/>
      <c r="G182" s="10" t="s">
        <v>40</v>
      </c>
      <c r="H182" s="21">
        <v>0</v>
      </c>
      <c r="I182" s="21">
        <v>0</v>
      </c>
      <c r="J182" s="21">
        <v>0</v>
      </c>
      <c r="K182" s="21">
        <v>0</v>
      </c>
      <c r="L182" s="21">
        <v>0</v>
      </c>
      <c r="M182" s="21">
        <v>0</v>
      </c>
    </row>
    <row r="183" spans="1:14" ht="18.75" x14ac:dyDescent="0.25">
      <c r="A183" s="43"/>
      <c r="B183" s="61"/>
      <c r="C183" s="61"/>
      <c r="D183" s="61"/>
      <c r="E183" s="61"/>
      <c r="F183" s="61"/>
      <c r="G183" s="10" t="s">
        <v>41</v>
      </c>
      <c r="H183" s="21">
        <v>0</v>
      </c>
      <c r="I183" s="21">
        <v>0</v>
      </c>
      <c r="J183" s="21">
        <v>0</v>
      </c>
      <c r="K183" s="21">
        <v>0</v>
      </c>
      <c r="L183" s="21">
        <v>0</v>
      </c>
      <c r="M183" s="21">
        <v>0</v>
      </c>
    </row>
    <row r="184" spans="1:14" ht="18.75" x14ac:dyDescent="0.25">
      <c r="A184" s="43"/>
      <c r="B184" s="61"/>
      <c r="C184" s="61"/>
      <c r="D184" s="61"/>
      <c r="E184" s="61"/>
      <c r="F184" s="61"/>
      <c r="G184" s="10" t="s">
        <v>42</v>
      </c>
      <c r="H184" s="21">
        <v>0</v>
      </c>
      <c r="I184" s="21">
        <v>0</v>
      </c>
      <c r="J184" s="21">
        <v>0</v>
      </c>
      <c r="K184" s="21">
        <v>0</v>
      </c>
      <c r="L184" s="21">
        <v>0</v>
      </c>
      <c r="M184" s="21">
        <v>0</v>
      </c>
    </row>
    <row r="185" spans="1:14" ht="18.75" x14ac:dyDescent="0.25">
      <c r="A185" s="43"/>
      <c r="B185" s="61"/>
      <c r="C185" s="61"/>
      <c r="D185" s="61"/>
      <c r="E185" s="61"/>
      <c r="F185" s="61"/>
      <c r="G185" s="33" t="s">
        <v>43</v>
      </c>
      <c r="H185" s="21">
        <v>0</v>
      </c>
      <c r="I185" s="21">
        <v>0</v>
      </c>
      <c r="J185" s="21">
        <v>0</v>
      </c>
      <c r="K185" s="21">
        <v>0</v>
      </c>
      <c r="L185" s="21">
        <v>0</v>
      </c>
      <c r="M185" s="21">
        <v>0</v>
      </c>
    </row>
    <row r="186" spans="1:14" ht="18.75" x14ac:dyDescent="0.25">
      <c r="A186" s="44"/>
      <c r="B186" s="62"/>
      <c r="C186" s="62"/>
      <c r="D186" s="62"/>
      <c r="E186" s="62"/>
      <c r="F186" s="62"/>
      <c r="G186" s="33" t="s">
        <v>139</v>
      </c>
      <c r="H186" s="21">
        <v>0</v>
      </c>
      <c r="I186" s="21">
        <v>0</v>
      </c>
      <c r="J186" s="21">
        <v>0</v>
      </c>
      <c r="K186" s="21">
        <v>0</v>
      </c>
      <c r="L186" s="21">
        <v>0</v>
      </c>
      <c r="M186" s="21">
        <v>0</v>
      </c>
    </row>
    <row r="187" spans="1:14" ht="81.75" customHeight="1" x14ac:dyDescent="0.25">
      <c r="A187" s="42" t="s">
        <v>53</v>
      </c>
      <c r="B187" s="42" t="s">
        <v>14</v>
      </c>
      <c r="C187" s="42" t="s">
        <v>29</v>
      </c>
      <c r="D187" s="63">
        <v>174899</v>
      </c>
      <c r="E187" s="42" t="s">
        <v>16</v>
      </c>
      <c r="F187" s="42" t="s">
        <v>19</v>
      </c>
      <c r="G187" s="20" t="s">
        <v>72</v>
      </c>
      <c r="H187" s="21">
        <f>H188+H189+H190+H191+H193+H194</f>
        <v>60770.7</v>
      </c>
      <c r="I187" s="21">
        <v>0</v>
      </c>
      <c r="J187" s="21">
        <v>0</v>
      </c>
      <c r="K187" s="21">
        <f>K201+K215+K228+K320</f>
        <v>101214.6</v>
      </c>
      <c r="L187" s="21">
        <f>L188+L189+L190+1509.7+L193+L194</f>
        <v>4472.7</v>
      </c>
      <c r="M187" s="21">
        <v>0</v>
      </c>
    </row>
    <row r="188" spans="1:14" ht="18.75" x14ac:dyDescent="0.25">
      <c r="A188" s="43"/>
      <c r="B188" s="43"/>
      <c r="C188" s="43"/>
      <c r="D188" s="64"/>
      <c r="E188" s="43"/>
      <c r="F188" s="43"/>
      <c r="G188" s="20" t="s">
        <v>0</v>
      </c>
      <c r="H188" s="21">
        <v>0</v>
      </c>
      <c r="I188" s="21">
        <v>0</v>
      </c>
      <c r="J188" s="21">
        <v>0</v>
      </c>
      <c r="K188" s="21">
        <f>K202+K216+K229+K321</f>
        <v>0</v>
      </c>
      <c r="L188" s="21">
        <v>0</v>
      </c>
      <c r="M188" s="21">
        <v>0</v>
      </c>
    </row>
    <row r="189" spans="1:14" ht="18.75" x14ac:dyDescent="0.25">
      <c r="A189" s="43"/>
      <c r="B189" s="43"/>
      <c r="C189" s="43"/>
      <c r="D189" s="64"/>
      <c r="E189" s="43"/>
      <c r="F189" s="43"/>
      <c r="G189" s="10" t="s">
        <v>1</v>
      </c>
      <c r="H189" s="21">
        <f>J189+K189+L189+M189</f>
        <v>0</v>
      </c>
      <c r="I189" s="21">
        <v>0</v>
      </c>
      <c r="J189" s="21">
        <v>0</v>
      </c>
      <c r="K189" s="21">
        <f>K203+K217+K230+K322</f>
        <v>0</v>
      </c>
      <c r="L189" s="21">
        <v>0</v>
      </c>
      <c r="M189" s="21">
        <v>0</v>
      </c>
    </row>
    <row r="190" spans="1:14" ht="18.75" x14ac:dyDescent="0.25">
      <c r="A190" s="43"/>
      <c r="B190" s="43"/>
      <c r="C190" s="43"/>
      <c r="D190" s="64"/>
      <c r="E190" s="43"/>
      <c r="F190" s="43"/>
      <c r="G190" s="10" t="s">
        <v>2</v>
      </c>
      <c r="H190" s="21">
        <f>J190+K190+L190+M190</f>
        <v>59261</v>
      </c>
      <c r="I190" s="21">
        <v>0</v>
      </c>
      <c r="J190" s="21">
        <v>0</v>
      </c>
      <c r="K190" s="21">
        <v>56298</v>
      </c>
      <c r="L190" s="21">
        <v>2963</v>
      </c>
      <c r="M190" s="21">
        <v>0</v>
      </c>
      <c r="N190" s="2" t="s">
        <v>28</v>
      </c>
    </row>
    <row r="191" spans="1:14" ht="18.75" x14ac:dyDescent="0.25">
      <c r="A191" s="43"/>
      <c r="B191" s="43"/>
      <c r="C191" s="43"/>
      <c r="D191" s="64"/>
      <c r="E191" s="43"/>
      <c r="F191" s="43"/>
      <c r="G191" s="10" t="s">
        <v>80</v>
      </c>
      <c r="H191" s="21">
        <f>J191+K191+1509.7</f>
        <v>1509.7</v>
      </c>
      <c r="I191" s="21">
        <v>0</v>
      </c>
      <c r="J191" s="21">
        <v>0</v>
      </c>
      <c r="K191" s="21">
        <v>0</v>
      </c>
      <c r="L191" s="21">
        <v>1509.7</v>
      </c>
      <c r="M191" s="21">
        <v>0</v>
      </c>
    </row>
    <row r="192" spans="1:14" s="15" customFormat="1" ht="37.5" x14ac:dyDescent="0.3">
      <c r="A192" s="43"/>
      <c r="B192" s="43"/>
      <c r="C192" s="43"/>
      <c r="D192" s="64"/>
      <c r="E192" s="43"/>
      <c r="F192" s="43"/>
      <c r="G192" s="24" t="s">
        <v>76</v>
      </c>
      <c r="H192" s="22">
        <f>J192+K192+1509.7</f>
        <v>1509.7</v>
      </c>
      <c r="I192" s="22">
        <v>0</v>
      </c>
      <c r="J192" s="22">
        <v>0</v>
      </c>
      <c r="K192" s="21">
        <v>0</v>
      </c>
      <c r="L192" s="22">
        <v>1509.7</v>
      </c>
      <c r="M192" s="22">
        <v>0</v>
      </c>
    </row>
    <row r="193" spans="1:15" ht="18.75" x14ac:dyDescent="0.25">
      <c r="A193" s="43"/>
      <c r="B193" s="43"/>
      <c r="C193" s="43"/>
      <c r="D193" s="64"/>
      <c r="E193" s="43"/>
      <c r="F193" s="43"/>
      <c r="G193" s="10" t="s">
        <v>4</v>
      </c>
      <c r="H193" s="21">
        <f>J193+K193+L193+M193</f>
        <v>0</v>
      </c>
      <c r="I193" s="21">
        <v>0</v>
      </c>
      <c r="J193" s="21">
        <v>0</v>
      </c>
      <c r="K193" s="21">
        <v>0</v>
      </c>
      <c r="L193" s="21">
        <v>0</v>
      </c>
      <c r="M193" s="21">
        <v>0</v>
      </c>
    </row>
    <row r="194" spans="1:15" ht="18.75" x14ac:dyDescent="0.25">
      <c r="A194" s="43"/>
      <c r="B194" s="43"/>
      <c r="C194" s="43"/>
      <c r="D194" s="64"/>
      <c r="E194" s="43"/>
      <c r="F194" s="43"/>
      <c r="G194" s="10" t="s">
        <v>5</v>
      </c>
      <c r="H194" s="21">
        <f>J194+K194+L194+M194</f>
        <v>0</v>
      </c>
      <c r="I194" s="21">
        <v>0</v>
      </c>
      <c r="J194" s="21">
        <v>0</v>
      </c>
      <c r="K194" s="21">
        <v>0</v>
      </c>
      <c r="L194" s="21">
        <v>0</v>
      </c>
      <c r="M194" s="21">
        <v>0</v>
      </c>
    </row>
    <row r="195" spans="1:15" ht="18.75" x14ac:dyDescent="0.25">
      <c r="A195" s="43"/>
      <c r="B195" s="43"/>
      <c r="C195" s="43"/>
      <c r="D195" s="64"/>
      <c r="E195" s="43"/>
      <c r="F195" s="43"/>
      <c r="G195" s="10" t="s">
        <v>33</v>
      </c>
      <c r="H195" s="21">
        <f t="shared" ref="H195:H200" si="49">J195+K195+L195+M195</f>
        <v>67915.632800000007</v>
      </c>
      <c r="I195" s="21">
        <v>0</v>
      </c>
      <c r="J195" s="21">
        <v>0</v>
      </c>
      <c r="K195" s="21">
        <f>K209+K223+K237+K328</f>
        <v>67915.632800000007</v>
      </c>
      <c r="L195" s="21">
        <v>0</v>
      </c>
      <c r="M195" s="21">
        <v>0</v>
      </c>
    </row>
    <row r="196" spans="1:15" ht="18.75" x14ac:dyDescent="0.25">
      <c r="A196" s="43"/>
      <c r="B196" s="43"/>
      <c r="C196" s="43"/>
      <c r="D196" s="64"/>
      <c r="E196" s="43"/>
      <c r="F196" s="43"/>
      <c r="G196" s="10" t="s">
        <v>40</v>
      </c>
      <c r="H196" s="21">
        <f t="shared" si="49"/>
        <v>20.5</v>
      </c>
      <c r="I196" s="21">
        <v>0</v>
      </c>
      <c r="J196" s="21">
        <v>0</v>
      </c>
      <c r="K196" s="21">
        <f>K210+K224+K238+K329</f>
        <v>20.5</v>
      </c>
      <c r="L196" s="21">
        <v>0</v>
      </c>
      <c r="M196" s="21">
        <v>0</v>
      </c>
    </row>
    <row r="197" spans="1:15" ht="18.75" x14ac:dyDescent="0.25">
      <c r="A197" s="43"/>
      <c r="B197" s="43"/>
      <c r="C197" s="43"/>
      <c r="D197" s="64"/>
      <c r="E197" s="43"/>
      <c r="F197" s="43"/>
      <c r="G197" s="10" t="s">
        <v>41</v>
      </c>
      <c r="H197" s="21">
        <f t="shared" si="49"/>
        <v>0</v>
      </c>
      <c r="I197" s="21">
        <v>0</v>
      </c>
      <c r="J197" s="21">
        <v>0</v>
      </c>
      <c r="K197" s="21">
        <f>K211+K226+K240+K330</f>
        <v>0</v>
      </c>
      <c r="L197" s="21">
        <v>0</v>
      </c>
      <c r="M197" s="21">
        <v>0</v>
      </c>
    </row>
    <row r="198" spans="1:15" ht="18.75" x14ac:dyDescent="0.25">
      <c r="A198" s="43"/>
      <c r="B198" s="43"/>
      <c r="C198" s="43"/>
      <c r="D198" s="64"/>
      <c r="E198" s="43"/>
      <c r="F198" s="43"/>
      <c r="G198" s="10" t="s">
        <v>42</v>
      </c>
      <c r="H198" s="21">
        <f t="shared" si="49"/>
        <v>0</v>
      </c>
      <c r="I198" s="21">
        <v>0</v>
      </c>
      <c r="J198" s="21">
        <v>0</v>
      </c>
      <c r="K198" s="21">
        <v>0</v>
      </c>
      <c r="L198" s="21">
        <v>0</v>
      </c>
      <c r="M198" s="21">
        <v>0</v>
      </c>
      <c r="O198" s="12">
        <f>H201+H187+H173</f>
        <v>461569.43279999995</v>
      </c>
    </row>
    <row r="199" spans="1:15" ht="18.75" x14ac:dyDescent="0.25">
      <c r="A199" s="43"/>
      <c r="B199" s="43"/>
      <c r="C199" s="43"/>
      <c r="D199" s="64"/>
      <c r="E199" s="43"/>
      <c r="F199" s="43"/>
      <c r="G199" s="33" t="s">
        <v>43</v>
      </c>
      <c r="H199" s="21">
        <f t="shared" si="49"/>
        <v>0</v>
      </c>
      <c r="I199" s="21">
        <v>0</v>
      </c>
      <c r="J199" s="21">
        <v>0</v>
      </c>
      <c r="K199" s="21">
        <v>0</v>
      </c>
      <c r="L199" s="21">
        <v>0</v>
      </c>
      <c r="M199" s="21">
        <v>0</v>
      </c>
      <c r="O199" s="12"/>
    </row>
    <row r="200" spans="1:15" ht="18.75" x14ac:dyDescent="0.25">
      <c r="A200" s="44"/>
      <c r="B200" s="44"/>
      <c r="C200" s="44"/>
      <c r="D200" s="65"/>
      <c r="E200" s="44"/>
      <c r="F200" s="44"/>
      <c r="G200" s="33" t="s">
        <v>139</v>
      </c>
      <c r="H200" s="21">
        <f t="shared" si="49"/>
        <v>0</v>
      </c>
      <c r="I200" s="21">
        <v>0</v>
      </c>
      <c r="J200" s="21">
        <v>0</v>
      </c>
      <c r="K200" s="21">
        <v>0</v>
      </c>
      <c r="L200" s="21">
        <v>0</v>
      </c>
      <c r="M200" s="21">
        <v>0</v>
      </c>
    </row>
    <row r="201" spans="1:15" ht="85.5" customHeight="1" x14ac:dyDescent="0.25">
      <c r="A201" s="42" t="s">
        <v>54</v>
      </c>
      <c r="B201" s="42" t="s">
        <v>14</v>
      </c>
      <c r="C201" s="42" t="s">
        <v>30</v>
      </c>
      <c r="D201" s="66">
        <v>181837.2</v>
      </c>
      <c r="E201" s="42" t="s">
        <v>21</v>
      </c>
      <c r="F201" s="42" t="s">
        <v>67</v>
      </c>
      <c r="G201" s="20" t="s">
        <v>72</v>
      </c>
      <c r="H201" s="21">
        <f>H202+H203+H204+H205+H206+H207+H208+H209+H210+H211+H213</f>
        <v>106541.7</v>
      </c>
      <c r="I201" s="21">
        <f>I202</f>
        <v>0</v>
      </c>
      <c r="J201" s="21">
        <f>J202+J203+J204+J205+J206+J207</f>
        <v>0</v>
      </c>
      <c r="K201" s="21">
        <f t="shared" ref="K201" si="50">K202+K203+K204+K205+K206+K207+K208+K209+K210+K211+K213</f>
        <v>101214.6</v>
      </c>
      <c r="L201" s="21">
        <f>L202+L203+L204+L205+L206+L207+L208+L209+L210+L211+L213</f>
        <v>5327.1</v>
      </c>
      <c r="M201" s="21">
        <v>0</v>
      </c>
    </row>
    <row r="202" spans="1:15" ht="18.75" x14ac:dyDescent="0.25">
      <c r="A202" s="43"/>
      <c r="B202" s="43"/>
      <c r="C202" s="43"/>
      <c r="D202" s="67"/>
      <c r="E202" s="43"/>
      <c r="F202" s="43"/>
      <c r="G202" s="20" t="s">
        <v>0</v>
      </c>
      <c r="H202" s="21">
        <f t="shared" ref="H202:H207" si="51">J202+K202+L202</f>
        <v>0</v>
      </c>
      <c r="I202" s="21">
        <v>0</v>
      </c>
      <c r="J202" s="21">
        <v>0</v>
      </c>
      <c r="K202" s="21">
        <f>K216+K230+K244+K334</f>
        <v>0</v>
      </c>
      <c r="L202" s="21">
        <v>0</v>
      </c>
      <c r="M202" s="21">
        <v>0</v>
      </c>
    </row>
    <row r="203" spans="1:15" ht="18.75" x14ac:dyDescent="0.25">
      <c r="A203" s="43"/>
      <c r="B203" s="43"/>
      <c r="C203" s="43"/>
      <c r="D203" s="67"/>
      <c r="E203" s="43"/>
      <c r="F203" s="43"/>
      <c r="G203" s="10" t="s">
        <v>1</v>
      </c>
      <c r="H203" s="21">
        <f t="shared" si="51"/>
        <v>0</v>
      </c>
      <c r="I203" s="21">
        <v>0</v>
      </c>
      <c r="J203" s="21">
        <v>0</v>
      </c>
      <c r="K203" s="21">
        <f>K217+K231+K245+K335</f>
        <v>0</v>
      </c>
      <c r="L203" s="21">
        <v>0</v>
      </c>
      <c r="M203" s="21">
        <v>0</v>
      </c>
    </row>
    <row r="204" spans="1:15" ht="18.75" x14ac:dyDescent="0.25">
      <c r="A204" s="43"/>
      <c r="B204" s="43"/>
      <c r="C204" s="43"/>
      <c r="D204" s="67"/>
      <c r="E204" s="43"/>
      <c r="F204" s="43"/>
      <c r="G204" s="10" t="s">
        <v>2</v>
      </c>
      <c r="H204" s="21">
        <f t="shared" si="51"/>
        <v>39893.1</v>
      </c>
      <c r="I204" s="21">
        <v>0</v>
      </c>
      <c r="J204" s="21">
        <v>0</v>
      </c>
      <c r="K204" s="21">
        <v>37898.400000000001</v>
      </c>
      <c r="L204" s="21">
        <v>1994.7</v>
      </c>
      <c r="M204" s="21">
        <v>0</v>
      </c>
    </row>
    <row r="205" spans="1:15" ht="18.75" x14ac:dyDescent="0.25">
      <c r="A205" s="43"/>
      <c r="B205" s="43"/>
      <c r="C205" s="43"/>
      <c r="D205" s="67"/>
      <c r="E205" s="43"/>
      <c r="F205" s="43"/>
      <c r="G205" s="10" t="s">
        <v>3</v>
      </c>
      <c r="H205" s="21">
        <f t="shared" si="51"/>
        <v>38989.800000000003</v>
      </c>
      <c r="I205" s="21">
        <v>0</v>
      </c>
      <c r="J205" s="21">
        <v>0</v>
      </c>
      <c r="K205" s="21">
        <v>37040.300000000003</v>
      </c>
      <c r="L205" s="21">
        <v>1949.5</v>
      </c>
      <c r="M205" s="21">
        <v>0</v>
      </c>
    </row>
    <row r="206" spans="1:15" ht="18.75" x14ac:dyDescent="0.25">
      <c r="A206" s="43"/>
      <c r="B206" s="43"/>
      <c r="C206" s="43"/>
      <c r="D206" s="67"/>
      <c r="E206" s="43"/>
      <c r="F206" s="43"/>
      <c r="G206" s="10" t="s">
        <v>4</v>
      </c>
      <c r="H206" s="21">
        <f t="shared" si="51"/>
        <v>27658.800000000003</v>
      </c>
      <c r="I206" s="21">
        <v>0</v>
      </c>
      <c r="J206" s="21">
        <v>0</v>
      </c>
      <c r="K206" s="21">
        <v>26275.9</v>
      </c>
      <c r="L206" s="21">
        <v>1382.9</v>
      </c>
      <c r="M206" s="21">
        <v>0</v>
      </c>
    </row>
    <row r="207" spans="1:15" ht="18.75" x14ac:dyDescent="0.25">
      <c r="A207" s="43"/>
      <c r="B207" s="43"/>
      <c r="C207" s="43"/>
      <c r="D207" s="67"/>
      <c r="E207" s="43"/>
      <c r="F207" s="43"/>
      <c r="G207" s="10" t="s">
        <v>5</v>
      </c>
      <c r="H207" s="21">
        <f t="shared" si="51"/>
        <v>0</v>
      </c>
      <c r="I207" s="21">
        <v>0</v>
      </c>
      <c r="J207" s="21">
        <v>0</v>
      </c>
      <c r="K207" s="21">
        <v>0</v>
      </c>
      <c r="L207" s="21">
        <v>0</v>
      </c>
      <c r="M207" s="21">
        <v>0</v>
      </c>
    </row>
    <row r="208" spans="1:15" ht="18.75" x14ac:dyDescent="0.25">
      <c r="A208" s="43"/>
      <c r="B208" s="43"/>
      <c r="C208" s="43"/>
      <c r="D208" s="67"/>
      <c r="E208" s="43"/>
      <c r="F208" s="43"/>
      <c r="G208" s="10" t="s">
        <v>33</v>
      </c>
      <c r="H208" s="21">
        <f>J208+K208+L208</f>
        <v>0</v>
      </c>
      <c r="I208" s="21">
        <v>0</v>
      </c>
      <c r="J208" s="21">
        <v>0</v>
      </c>
      <c r="K208" s="21">
        <v>0</v>
      </c>
      <c r="L208" s="21">
        <v>0</v>
      </c>
      <c r="M208" s="21">
        <v>0</v>
      </c>
    </row>
    <row r="209" spans="1:14" ht="18.75" x14ac:dyDescent="0.25">
      <c r="A209" s="43"/>
      <c r="B209" s="43"/>
      <c r="C209" s="43"/>
      <c r="D209" s="67"/>
      <c r="E209" s="43"/>
      <c r="F209" s="43"/>
      <c r="G209" s="10" t="s">
        <v>40</v>
      </c>
      <c r="H209" s="21">
        <f t="shared" ref="H209:H213" si="52">J209+K209+L209</f>
        <v>0</v>
      </c>
      <c r="I209" s="21">
        <v>0</v>
      </c>
      <c r="J209" s="21">
        <v>0</v>
      </c>
      <c r="K209" s="21">
        <v>0</v>
      </c>
      <c r="L209" s="21">
        <v>0</v>
      </c>
      <c r="M209" s="21">
        <v>0</v>
      </c>
      <c r="N209" s="2">
        <v>52500</v>
      </c>
    </row>
    <row r="210" spans="1:14" ht="18.75" x14ac:dyDescent="0.25">
      <c r="A210" s="43"/>
      <c r="B210" s="43"/>
      <c r="C210" s="43"/>
      <c r="D210" s="67"/>
      <c r="E210" s="43"/>
      <c r="F210" s="43"/>
      <c r="G210" s="10" t="s">
        <v>41</v>
      </c>
      <c r="H210" s="21">
        <f t="shared" si="52"/>
        <v>0</v>
      </c>
      <c r="I210" s="21">
        <v>0</v>
      </c>
      <c r="J210" s="21">
        <v>0</v>
      </c>
      <c r="K210" s="21">
        <v>0</v>
      </c>
      <c r="L210" s="21">
        <v>0</v>
      </c>
      <c r="M210" s="21">
        <v>0</v>
      </c>
    </row>
    <row r="211" spans="1:14" ht="18.75" x14ac:dyDescent="0.25">
      <c r="A211" s="43"/>
      <c r="B211" s="43"/>
      <c r="C211" s="43"/>
      <c r="D211" s="67"/>
      <c r="E211" s="43"/>
      <c r="F211" s="43"/>
      <c r="G211" s="10" t="s">
        <v>42</v>
      </c>
      <c r="H211" s="21">
        <f t="shared" si="52"/>
        <v>0</v>
      </c>
      <c r="I211" s="21">
        <v>0</v>
      </c>
      <c r="J211" s="21">
        <v>0</v>
      </c>
      <c r="K211" s="21">
        <v>0</v>
      </c>
      <c r="L211" s="21">
        <v>0</v>
      </c>
      <c r="M211" s="21">
        <v>0</v>
      </c>
    </row>
    <row r="212" spans="1:14" ht="18.75" x14ac:dyDescent="0.25">
      <c r="A212" s="43"/>
      <c r="B212" s="43"/>
      <c r="C212" s="43"/>
      <c r="D212" s="67"/>
      <c r="E212" s="43"/>
      <c r="F212" s="43"/>
      <c r="G212" s="33" t="s">
        <v>43</v>
      </c>
      <c r="H212" s="21">
        <f t="shared" ref="H212" si="53">J212+K212+L212</f>
        <v>0</v>
      </c>
      <c r="I212" s="21">
        <v>0</v>
      </c>
      <c r="J212" s="21">
        <v>0</v>
      </c>
      <c r="K212" s="21">
        <v>0</v>
      </c>
      <c r="L212" s="21">
        <v>0</v>
      </c>
      <c r="M212" s="21">
        <v>0</v>
      </c>
    </row>
    <row r="213" spans="1:14" ht="18.75" x14ac:dyDescent="0.25">
      <c r="A213" s="44"/>
      <c r="B213" s="44"/>
      <c r="C213" s="44"/>
      <c r="D213" s="68"/>
      <c r="E213" s="44"/>
      <c r="F213" s="44"/>
      <c r="G213" s="33" t="s">
        <v>139</v>
      </c>
      <c r="H213" s="21">
        <f t="shared" si="52"/>
        <v>0</v>
      </c>
      <c r="I213" s="21">
        <v>0</v>
      </c>
      <c r="J213" s="21">
        <v>0</v>
      </c>
      <c r="K213" s="21">
        <v>0</v>
      </c>
      <c r="L213" s="21">
        <v>0</v>
      </c>
      <c r="M213" s="21">
        <v>0</v>
      </c>
    </row>
    <row r="214" spans="1:14" ht="85.5" customHeight="1" x14ac:dyDescent="0.25">
      <c r="A214" s="42" t="s">
        <v>85</v>
      </c>
      <c r="B214" s="42" t="s">
        <v>109</v>
      </c>
      <c r="C214" s="42" t="s">
        <v>83</v>
      </c>
      <c r="D214" s="66">
        <f>111270.9+2282.5</f>
        <v>113553.4</v>
      </c>
      <c r="E214" s="40" t="s">
        <v>86</v>
      </c>
      <c r="F214" s="42" t="s">
        <v>112</v>
      </c>
      <c r="G214" s="20" t="s">
        <v>72</v>
      </c>
      <c r="H214" s="21">
        <f>H215+H216+H217+H218+H219+H220+H221+H222+H223+H224+H226</f>
        <v>98148.57319000001</v>
      </c>
      <c r="I214" s="21">
        <f>I215+I216+I217+I218+I219+I220+I221+I222+I223+I224+I226</f>
        <v>22133.3</v>
      </c>
      <c r="J214" s="21">
        <f>J215+J216+J217+J218+J219+J220</f>
        <v>0</v>
      </c>
      <c r="K214" s="21">
        <f t="shared" ref="K214" si="54">K215+K216+K217+K218+K219+K220+K221+K222+K223+K224+K226</f>
        <v>91780.232799999998</v>
      </c>
      <c r="L214" s="21">
        <f>L215+L216+L217+L218+L219+L220+L221+L222+L223+L224+L226</f>
        <v>6368.3403900000003</v>
      </c>
      <c r="M214" s="21">
        <v>0</v>
      </c>
    </row>
    <row r="215" spans="1:14" ht="18.75" x14ac:dyDescent="0.25">
      <c r="A215" s="43"/>
      <c r="B215" s="43"/>
      <c r="C215" s="43"/>
      <c r="D215" s="67"/>
      <c r="E215" s="40"/>
      <c r="F215" s="43"/>
      <c r="G215" s="20" t="s">
        <v>0</v>
      </c>
      <c r="H215" s="21">
        <f t="shared" ref="H215:H219" si="55">J215+K215+L215</f>
        <v>0</v>
      </c>
      <c r="I215" s="21">
        <v>0</v>
      </c>
      <c r="J215" s="21">
        <v>0</v>
      </c>
      <c r="K215" s="21">
        <f>K229+K244+K310+K346</f>
        <v>0</v>
      </c>
      <c r="L215" s="21">
        <v>0</v>
      </c>
      <c r="M215" s="21">
        <v>0</v>
      </c>
    </row>
    <row r="216" spans="1:14" ht="18.75" x14ac:dyDescent="0.25">
      <c r="A216" s="43"/>
      <c r="B216" s="43"/>
      <c r="C216" s="43"/>
      <c r="D216" s="67"/>
      <c r="E216" s="40"/>
      <c r="F216" s="43"/>
      <c r="G216" s="10" t="s">
        <v>1</v>
      </c>
      <c r="H216" s="21">
        <f t="shared" si="55"/>
        <v>0</v>
      </c>
      <c r="I216" s="21">
        <v>0</v>
      </c>
      <c r="J216" s="21">
        <v>0</v>
      </c>
      <c r="K216" s="21">
        <f>K230+K245+K311+K347</f>
        <v>0</v>
      </c>
      <c r="L216" s="21">
        <v>0</v>
      </c>
      <c r="M216" s="21">
        <v>0</v>
      </c>
    </row>
    <row r="217" spans="1:14" ht="18.75" x14ac:dyDescent="0.25">
      <c r="A217" s="43"/>
      <c r="B217" s="43"/>
      <c r="C217" s="43"/>
      <c r="D217" s="67"/>
      <c r="E217" s="40"/>
      <c r="F217" s="43"/>
      <c r="G217" s="10" t="s">
        <v>2</v>
      </c>
      <c r="H217" s="21">
        <f t="shared" si="55"/>
        <v>0</v>
      </c>
      <c r="I217" s="21">
        <v>0</v>
      </c>
      <c r="J217" s="21">
        <v>0</v>
      </c>
      <c r="K217" s="21">
        <f>K231+K246+K312+K348</f>
        <v>0</v>
      </c>
      <c r="L217" s="21">
        <v>0</v>
      </c>
      <c r="M217" s="21">
        <v>0</v>
      </c>
    </row>
    <row r="218" spans="1:14" ht="18.75" x14ac:dyDescent="0.25">
      <c r="A218" s="43"/>
      <c r="B218" s="43"/>
      <c r="C218" s="43"/>
      <c r="D218" s="67"/>
      <c r="E218" s="40"/>
      <c r="F218" s="43"/>
      <c r="G218" s="10" t="s">
        <v>3</v>
      </c>
      <c r="H218" s="21">
        <f t="shared" si="55"/>
        <v>0</v>
      </c>
      <c r="I218" s="21">
        <v>0</v>
      </c>
      <c r="J218" s="21">
        <v>0</v>
      </c>
      <c r="K218" s="21">
        <f>K232+K247+K313+K349</f>
        <v>0</v>
      </c>
      <c r="L218" s="21">
        <v>0</v>
      </c>
      <c r="M218" s="21">
        <v>0</v>
      </c>
    </row>
    <row r="219" spans="1:14" ht="18.75" x14ac:dyDescent="0.25">
      <c r="A219" s="43"/>
      <c r="B219" s="43"/>
      <c r="C219" s="43"/>
      <c r="D219" s="67"/>
      <c r="E219" s="40"/>
      <c r="F219" s="43"/>
      <c r="G219" s="10" t="s">
        <v>4</v>
      </c>
      <c r="H219" s="21">
        <f t="shared" si="55"/>
        <v>0</v>
      </c>
      <c r="I219" s="21">
        <v>0</v>
      </c>
      <c r="J219" s="21">
        <v>0</v>
      </c>
      <c r="K219" s="21">
        <f>K233+K248+K314+K350</f>
        <v>0</v>
      </c>
      <c r="L219" s="21">
        <v>0</v>
      </c>
      <c r="M219" s="21">
        <v>0</v>
      </c>
    </row>
    <row r="220" spans="1:14" ht="18.75" x14ac:dyDescent="0.25">
      <c r="A220" s="43"/>
      <c r="B220" s="43"/>
      <c r="C220" s="43"/>
      <c r="D220" s="67"/>
      <c r="E220" s="40"/>
      <c r="F220" s="43"/>
      <c r="G220" s="10" t="s">
        <v>5</v>
      </c>
      <c r="H220" s="21">
        <f t="shared" ref="H220" si="56">J220+K220+L220</f>
        <v>0</v>
      </c>
      <c r="I220" s="21">
        <v>0</v>
      </c>
      <c r="J220" s="21">
        <v>0</v>
      </c>
      <c r="K220" s="21">
        <v>0</v>
      </c>
      <c r="L220" s="21">
        <v>0</v>
      </c>
      <c r="M220" s="21">
        <v>0</v>
      </c>
    </row>
    <row r="221" spans="1:14" ht="18.75" x14ac:dyDescent="0.25">
      <c r="A221" s="43"/>
      <c r="B221" s="43"/>
      <c r="C221" s="43"/>
      <c r="D221" s="67"/>
      <c r="E221" s="40"/>
      <c r="F221" s="43"/>
      <c r="G221" s="10" t="s">
        <v>33</v>
      </c>
      <c r="H221" s="21">
        <f>J221+K221+L221</f>
        <v>2282.5</v>
      </c>
      <c r="I221" s="21">
        <v>2282.5</v>
      </c>
      <c r="J221" s="21">
        <v>0</v>
      </c>
      <c r="K221" s="21">
        <v>1666.1</v>
      </c>
      <c r="L221" s="21">
        <f>106.4+510</f>
        <v>616.4</v>
      </c>
      <c r="M221" s="21">
        <v>0</v>
      </c>
    </row>
    <row r="222" spans="1:14" ht="18.75" x14ac:dyDescent="0.25">
      <c r="A222" s="43"/>
      <c r="B222" s="43"/>
      <c r="C222" s="43"/>
      <c r="D222" s="67"/>
      <c r="E222" s="40"/>
      <c r="F222" s="43"/>
      <c r="G222" s="10" t="s">
        <v>40</v>
      </c>
      <c r="H222" s="21">
        <f>J222+K222+L222</f>
        <v>23593.599999999999</v>
      </c>
      <c r="I222" s="21">
        <v>5953</v>
      </c>
      <c r="J222" s="21">
        <v>0</v>
      </c>
      <c r="K222" s="21">
        <v>22178</v>
      </c>
      <c r="L222" s="21">
        <v>1415.6</v>
      </c>
      <c r="M222" s="21">
        <v>0</v>
      </c>
      <c r="N222" s="2">
        <v>52500</v>
      </c>
    </row>
    <row r="223" spans="1:14" ht="18.75" x14ac:dyDescent="0.25">
      <c r="A223" s="43"/>
      <c r="B223" s="43"/>
      <c r="C223" s="43"/>
      <c r="D223" s="67"/>
      <c r="E223" s="40"/>
      <c r="F223" s="43"/>
      <c r="G223" s="10" t="s">
        <v>41</v>
      </c>
      <c r="H223" s="21">
        <f t="shared" ref="H223:H226" si="57">J223+K223+L223</f>
        <v>72250.673190000001</v>
      </c>
      <c r="I223" s="21">
        <v>13897.8</v>
      </c>
      <c r="J223" s="21">
        <v>0</v>
      </c>
      <c r="K223" s="21">
        <v>67915.632800000007</v>
      </c>
      <c r="L223" s="21">
        <v>4335.0403900000001</v>
      </c>
      <c r="M223" s="21">
        <v>0</v>
      </c>
    </row>
    <row r="224" spans="1:14" ht="18.75" x14ac:dyDescent="0.25">
      <c r="A224" s="43"/>
      <c r="B224" s="43"/>
      <c r="C224" s="43"/>
      <c r="D224" s="67"/>
      <c r="E224" s="40"/>
      <c r="F224" s="43"/>
      <c r="G224" s="10" t="s">
        <v>42</v>
      </c>
      <c r="H224" s="21">
        <f t="shared" si="57"/>
        <v>21.8</v>
      </c>
      <c r="I224" s="21">
        <v>0</v>
      </c>
      <c r="J224" s="21">
        <v>0</v>
      </c>
      <c r="K224" s="1">
        <f>21467.56847-21467.56847+20.5</f>
        <v>20.5</v>
      </c>
      <c r="L224" s="1">
        <f>1370.27033-1370.27033+1.3</f>
        <v>1.3</v>
      </c>
      <c r="M224" s="21">
        <v>0</v>
      </c>
    </row>
    <row r="225" spans="1:18" ht="18.75" x14ac:dyDescent="0.25">
      <c r="A225" s="43"/>
      <c r="B225" s="43"/>
      <c r="C225" s="43"/>
      <c r="D225" s="67"/>
      <c r="E225" s="40"/>
      <c r="F225" s="43"/>
      <c r="G225" s="33" t="s">
        <v>43</v>
      </c>
      <c r="H225" s="21">
        <f t="shared" ref="H225" si="58">J225+K225+L225</f>
        <v>0</v>
      </c>
      <c r="I225" s="21">
        <v>0</v>
      </c>
      <c r="J225" s="21">
        <v>0</v>
      </c>
      <c r="K225" s="21">
        <v>0</v>
      </c>
      <c r="L225" s="21">
        <v>0</v>
      </c>
      <c r="M225" s="21">
        <v>0</v>
      </c>
    </row>
    <row r="226" spans="1:18" ht="18.75" x14ac:dyDescent="0.25">
      <c r="A226" s="44"/>
      <c r="B226" s="44"/>
      <c r="C226" s="44"/>
      <c r="D226" s="68"/>
      <c r="E226" s="40"/>
      <c r="F226" s="44"/>
      <c r="G226" s="33" t="s">
        <v>139</v>
      </c>
      <c r="H226" s="21">
        <f t="shared" si="57"/>
        <v>0</v>
      </c>
      <c r="I226" s="21">
        <v>0</v>
      </c>
      <c r="J226" s="21">
        <v>0</v>
      </c>
      <c r="K226" s="21">
        <v>0</v>
      </c>
      <c r="L226" s="21">
        <v>0</v>
      </c>
      <c r="M226" s="21">
        <v>0</v>
      </c>
    </row>
    <row r="227" spans="1:18" ht="93.75" x14ac:dyDescent="0.25">
      <c r="A227" s="42" t="s">
        <v>90</v>
      </c>
      <c r="B227" s="40" t="s">
        <v>27</v>
      </c>
      <c r="C227" s="40" t="s">
        <v>32</v>
      </c>
      <c r="D227" s="66">
        <f>26782.4+1573.7+5260.3</f>
        <v>33616.400000000001</v>
      </c>
      <c r="E227" s="40" t="s">
        <v>86</v>
      </c>
      <c r="F227" s="40" t="s">
        <v>116</v>
      </c>
      <c r="G227" s="20" t="s">
        <v>71</v>
      </c>
      <c r="H227" s="21">
        <f>H228+H229+H230+H231+H232+H233+H234+H235+H237+H238+H240</f>
        <v>26573.7</v>
      </c>
      <c r="I227" s="21">
        <f>I228+I229+I230+I231+I232+I233+I234+I235+I237+I238+I240</f>
        <v>26573.7</v>
      </c>
      <c r="J227" s="21">
        <v>0</v>
      </c>
      <c r="K227" s="21">
        <f>K228+K229+K230+K231+K232+K233+K234+K235+K237+K238+K240</f>
        <v>24979.3</v>
      </c>
      <c r="L227" s="21">
        <f>L228+L229+L230+L231+L232+L233+L234+L235+L237+L238+L240</f>
        <v>1594.4</v>
      </c>
      <c r="M227" s="21">
        <v>0</v>
      </c>
    </row>
    <row r="228" spans="1:18" ht="18.75" x14ac:dyDescent="0.25">
      <c r="A228" s="43"/>
      <c r="B228" s="40"/>
      <c r="C228" s="40"/>
      <c r="D228" s="67"/>
      <c r="E228" s="40"/>
      <c r="F228" s="40"/>
      <c r="G228" s="20" t="s">
        <v>0</v>
      </c>
      <c r="H228" s="21">
        <f>J228+K228+L228</f>
        <v>0</v>
      </c>
      <c r="I228" s="21">
        <v>0</v>
      </c>
      <c r="J228" s="21">
        <v>0</v>
      </c>
      <c r="K228" s="21">
        <f t="shared" ref="K228:K233" si="59">K243+K310+K322+K358</f>
        <v>0</v>
      </c>
      <c r="L228" s="21">
        <v>0</v>
      </c>
      <c r="M228" s="21">
        <v>0</v>
      </c>
    </row>
    <row r="229" spans="1:18" ht="18.75" x14ac:dyDescent="0.25">
      <c r="A229" s="43"/>
      <c r="B229" s="40"/>
      <c r="C229" s="40"/>
      <c r="D229" s="67"/>
      <c r="E229" s="40"/>
      <c r="F229" s="40"/>
      <c r="G229" s="10" t="s">
        <v>1</v>
      </c>
      <c r="H229" s="21">
        <f t="shared" ref="H229:H234" si="60">J229+K229+L229</f>
        <v>0</v>
      </c>
      <c r="I229" s="21">
        <v>0</v>
      </c>
      <c r="J229" s="21">
        <v>0</v>
      </c>
      <c r="K229" s="21">
        <f t="shared" si="59"/>
        <v>0</v>
      </c>
      <c r="L229" s="21">
        <v>0</v>
      </c>
      <c r="M229" s="21">
        <v>0</v>
      </c>
    </row>
    <row r="230" spans="1:18" ht="18.75" x14ac:dyDescent="0.25">
      <c r="A230" s="43"/>
      <c r="B230" s="40"/>
      <c r="C230" s="40"/>
      <c r="D230" s="67"/>
      <c r="E230" s="40"/>
      <c r="F230" s="40"/>
      <c r="G230" s="10" t="s">
        <v>2</v>
      </c>
      <c r="H230" s="21">
        <f t="shared" si="60"/>
        <v>0</v>
      </c>
      <c r="I230" s="21">
        <v>0</v>
      </c>
      <c r="J230" s="21">
        <v>0</v>
      </c>
      <c r="K230" s="21">
        <f t="shared" si="59"/>
        <v>0</v>
      </c>
      <c r="L230" s="21">
        <v>0</v>
      </c>
      <c r="M230" s="21">
        <v>0</v>
      </c>
    </row>
    <row r="231" spans="1:18" ht="18.75" x14ac:dyDescent="0.25">
      <c r="A231" s="43"/>
      <c r="B231" s="40"/>
      <c r="C231" s="40"/>
      <c r="D231" s="67"/>
      <c r="E231" s="40"/>
      <c r="F231" s="40"/>
      <c r="G231" s="10" t="s">
        <v>3</v>
      </c>
      <c r="H231" s="21">
        <v>0</v>
      </c>
      <c r="I231" s="21">
        <v>0</v>
      </c>
      <c r="J231" s="21">
        <v>0</v>
      </c>
      <c r="K231" s="21">
        <f t="shared" si="59"/>
        <v>0</v>
      </c>
      <c r="L231" s="21">
        <v>0</v>
      </c>
      <c r="M231" s="21">
        <v>0</v>
      </c>
    </row>
    <row r="232" spans="1:18" ht="18.75" x14ac:dyDescent="0.25">
      <c r="A232" s="43"/>
      <c r="B232" s="40"/>
      <c r="C232" s="40"/>
      <c r="D232" s="67"/>
      <c r="E232" s="40"/>
      <c r="F232" s="40"/>
      <c r="G232" s="10" t="s">
        <v>4</v>
      </c>
      <c r="H232" s="21">
        <v>0</v>
      </c>
      <c r="I232" s="21">
        <v>0</v>
      </c>
      <c r="J232" s="21">
        <v>0</v>
      </c>
      <c r="K232" s="21">
        <f t="shared" si="59"/>
        <v>0</v>
      </c>
      <c r="L232" s="21">
        <v>0</v>
      </c>
      <c r="M232" s="21">
        <v>0</v>
      </c>
    </row>
    <row r="233" spans="1:18" ht="18.75" x14ac:dyDescent="0.25">
      <c r="A233" s="43"/>
      <c r="B233" s="40"/>
      <c r="C233" s="40"/>
      <c r="D233" s="67"/>
      <c r="E233" s="40"/>
      <c r="F233" s="40"/>
      <c r="G233" s="10" t="s">
        <v>5</v>
      </c>
      <c r="H233" s="21">
        <v>0</v>
      </c>
      <c r="I233" s="21">
        <v>0</v>
      </c>
      <c r="J233" s="21">
        <v>0</v>
      </c>
      <c r="K233" s="21">
        <f t="shared" si="59"/>
        <v>0</v>
      </c>
      <c r="L233" s="21">
        <v>0</v>
      </c>
      <c r="M233" s="21">
        <v>0</v>
      </c>
    </row>
    <row r="234" spans="1:18" ht="18.75" x14ac:dyDescent="0.25">
      <c r="A234" s="43"/>
      <c r="B234" s="40"/>
      <c r="C234" s="40"/>
      <c r="D234" s="67"/>
      <c r="E234" s="40"/>
      <c r="F234" s="40"/>
      <c r="G234" s="10" t="s">
        <v>33</v>
      </c>
      <c r="H234" s="21">
        <f t="shared" si="60"/>
        <v>25000</v>
      </c>
      <c r="I234" s="21">
        <v>25000</v>
      </c>
      <c r="J234" s="21">
        <v>0</v>
      </c>
      <c r="K234" s="21">
        <f>23500</f>
        <v>23500</v>
      </c>
      <c r="L234" s="21">
        <f>1500</f>
        <v>1500</v>
      </c>
      <c r="M234" s="21">
        <v>0</v>
      </c>
    </row>
    <row r="235" spans="1:18" ht="18.75" x14ac:dyDescent="0.25">
      <c r="A235" s="43"/>
      <c r="B235" s="40"/>
      <c r="C235" s="40"/>
      <c r="D235" s="67"/>
      <c r="E235" s="40"/>
      <c r="F235" s="40"/>
      <c r="G235" s="10" t="s">
        <v>40</v>
      </c>
      <c r="H235" s="21">
        <f>J235+K235+L235</f>
        <v>1573.6999999999994</v>
      </c>
      <c r="I235" s="21">
        <f>K235+L235</f>
        <v>1573.6999999999994</v>
      </c>
      <c r="J235" s="21">
        <v>0</v>
      </c>
      <c r="K235" s="21">
        <f>K236</f>
        <v>1479.2999999999993</v>
      </c>
      <c r="L235" s="21">
        <f t="shared" ref="L235:R235" si="61">L236</f>
        <v>94.400000000000091</v>
      </c>
      <c r="M235" s="21">
        <f t="shared" si="61"/>
        <v>0</v>
      </c>
      <c r="N235" s="21">
        <f t="shared" si="61"/>
        <v>0</v>
      </c>
      <c r="O235" s="21">
        <f t="shared" si="61"/>
        <v>0</v>
      </c>
      <c r="P235" s="21">
        <f t="shared" si="61"/>
        <v>0</v>
      </c>
      <c r="Q235" s="21">
        <f t="shared" si="61"/>
        <v>0</v>
      </c>
      <c r="R235" s="21">
        <f t="shared" si="61"/>
        <v>0</v>
      </c>
    </row>
    <row r="236" spans="1:18" ht="37.5" x14ac:dyDescent="0.25">
      <c r="A236" s="43"/>
      <c r="B236" s="40"/>
      <c r="C236" s="40"/>
      <c r="D236" s="67"/>
      <c r="E236" s="40"/>
      <c r="F236" s="40"/>
      <c r="G236" s="13" t="s">
        <v>98</v>
      </c>
      <c r="H236" s="21">
        <f>K236+L236</f>
        <v>1573.6999999999994</v>
      </c>
      <c r="I236" s="21">
        <f>K236+L236</f>
        <v>1573.6999999999994</v>
      </c>
      <c r="J236" s="21">
        <v>0</v>
      </c>
      <c r="K236" s="21">
        <f>18555.3-17076</f>
        <v>1479.2999999999993</v>
      </c>
      <c r="L236" s="21">
        <f>1184.4-1090</f>
        <v>94.400000000000091</v>
      </c>
      <c r="M236" s="21">
        <v>0</v>
      </c>
    </row>
    <row r="237" spans="1:18" ht="18.75" x14ac:dyDescent="0.25">
      <c r="A237" s="43"/>
      <c r="B237" s="40"/>
      <c r="C237" s="40"/>
      <c r="D237" s="67"/>
      <c r="E237" s="40"/>
      <c r="F237" s="40"/>
      <c r="G237" s="10" t="s">
        <v>41</v>
      </c>
      <c r="H237" s="21">
        <f t="shared" ref="H237:H240" si="62">J237+K237+L237</f>
        <v>0</v>
      </c>
      <c r="I237" s="21">
        <v>0</v>
      </c>
      <c r="J237" s="21">
        <v>0</v>
      </c>
      <c r="K237" s="21">
        <f>25175.4-25175.4</f>
        <v>0</v>
      </c>
      <c r="L237" s="21">
        <f>1607-1607</f>
        <v>0</v>
      </c>
      <c r="M237" s="21">
        <v>0</v>
      </c>
    </row>
    <row r="238" spans="1:18" ht="18.75" x14ac:dyDescent="0.25">
      <c r="A238" s="43"/>
      <c r="B238" s="40"/>
      <c r="C238" s="40"/>
      <c r="D238" s="67"/>
      <c r="E238" s="40"/>
      <c r="F238" s="40"/>
      <c r="G238" s="10" t="s">
        <v>42</v>
      </c>
      <c r="H238" s="21">
        <f t="shared" si="62"/>
        <v>0</v>
      </c>
      <c r="I238" s="21">
        <v>0</v>
      </c>
      <c r="J238" s="21">
        <v>0</v>
      </c>
      <c r="K238" s="21">
        <f>K254+K331+K367</f>
        <v>0</v>
      </c>
      <c r="L238" s="21">
        <v>0</v>
      </c>
      <c r="M238" s="21">
        <v>0</v>
      </c>
    </row>
    <row r="239" spans="1:18" ht="18.75" x14ac:dyDescent="0.25">
      <c r="A239" s="43"/>
      <c r="B239" s="40"/>
      <c r="C239" s="40"/>
      <c r="D239" s="67"/>
      <c r="E239" s="40"/>
      <c r="F239" s="40"/>
      <c r="G239" s="33" t="s">
        <v>43</v>
      </c>
      <c r="H239" s="21">
        <f t="shared" ref="H239" si="63">J239+K239+L239</f>
        <v>0</v>
      </c>
      <c r="I239" s="21">
        <v>0</v>
      </c>
      <c r="J239" s="21">
        <v>0</v>
      </c>
      <c r="K239" s="21">
        <f>K306+K319+K331+K367</f>
        <v>0</v>
      </c>
      <c r="L239" s="21">
        <v>0</v>
      </c>
      <c r="M239" s="21">
        <v>0</v>
      </c>
    </row>
    <row r="240" spans="1:18" ht="18.75" x14ac:dyDescent="0.25">
      <c r="A240" s="44"/>
      <c r="B240" s="40"/>
      <c r="C240" s="40"/>
      <c r="D240" s="68"/>
      <c r="E240" s="40"/>
      <c r="F240" s="40"/>
      <c r="G240" s="33" t="s">
        <v>139</v>
      </c>
      <c r="H240" s="21">
        <f t="shared" si="62"/>
        <v>0</v>
      </c>
      <c r="I240" s="21">
        <v>0</v>
      </c>
      <c r="J240" s="21">
        <v>0</v>
      </c>
      <c r="K240" s="21">
        <f>K307+K320+K332+K368</f>
        <v>0</v>
      </c>
      <c r="L240" s="21">
        <v>0</v>
      </c>
      <c r="M240" s="21">
        <v>0</v>
      </c>
    </row>
    <row r="241" spans="1:13" ht="93.75" x14ac:dyDescent="0.25">
      <c r="A241" s="42" t="s">
        <v>91</v>
      </c>
      <c r="B241" s="40" t="s">
        <v>106</v>
      </c>
      <c r="C241" s="40" t="s">
        <v>26</v>
      </c>
      <c r="D241" s="42">
        <v>40941.699999999997</v>
      </c>
      <c r="E241" s="40" t="s">
        <v>86</v>
      </c>
      <c r="F241" s="40" t="s">
        <v>92</v>
      </c>
      <c r="G241" s="20" t="s">
        <v>71</v>
      </c>
      <c r="H241" s="21">
        <f>H242+H243+H244+H245+H246+H247+H248+H249+H250+H252+H254</f>
        <v>76151.57362000001</v>
      </c>
      <c r="I241" s="21">
        <f>I242+I243+I244+I245+I246+I247+I248+I249+I250+I252+I254</f>
        <v>0</v>
      </c>
      <c r="J241" s="21">
        <v>0</v>
      </c>
      <c r="K241" s="21">
        <f>K242+K243+K244+K245+K246+K247+K248+K249+K250+K252+K254</f>
        <v>71582.57362000001</v>
      </c>
      <c r="L241" s="21">
        <f>L242+L243+L244+L245+L246+L247+L248+L249+L250+L252+L254</f>
        <v>4569</v>
      </c>
      <c r="M241" s="21">
        <v>0</v>
      </c>
    </row>
    <row r="242" spans="1:13" ht="18.75" x14ac:dyDescent="0.25">
      <c r="A242" s="43"/>
      <c r="B242" s="40"/>
      <c r="C242" s="40"/>
      <c r="D242" s="43"/>
      <c r="E242" s="40"/>
      <c r="F242" s="40"/>
      <c r="G242" s="20" t="s">
        <v>0</v>
      </c>
      <c r="H242" s="21">
        <f>J242+K242+L242</f>
        <v>0</v>
      </c>
      <c r="I242" s="21">
        <v>0</v>
      </c>
      <c r="J242" s="21">
        <v>0</v>
      </c>
      <c r="K242" s="21">
        <f>K309+K322+K334+K370</f>
        <v>0</v>
      </c>
      <c r="L242" s="21">
        <v>0</v>
      </c>
      <c r="M242" s="21">
        <v>0</v>
      </c>
    </row>
    <row r="243" spans="1:13" ht="18.75" x14ac:dyDescent="0.25">
      <c r="A243" s="43"/>
      <c r="B243" s="40"/>
      <c r="C243" s="40"/>
      <c r="D243" s="43"/>
      <c r="E243" s="40"/>
      <c r="F243" s="40"/>
      <c r="G243" s="10" t="s">
        <v>1</v>
      </c>
      <c r="H243" s="21">
        <f t="shared" ref="H243:H244" si="64">J243+K243+L243</f>
        <v>0</v>
      </c>
      <c r="I243" s="21">
        <v>0</v>
      </c>
      <c r="J243" s="21">
        <v>0</v>
      </c>
      <c r="K243" s="21">
        <f>K310+K323+K335+K371</f>
        <v>0</v>
      </c>
      <c r="L243" s="21">
        <v>0</v>
      </c>
      <c r="M243" s="21">
        <v>0</v>
      </c>
    </row>
    <row r="244" spans="1:13" ht="18.75" x14ac:dyDescent="0.25">
      <c r="A244" s="43"/>
      <c r="B244" s="40"/>
      <c r="C244" s="40"/>
      <c r="D244" s="43"/>
      <c r="E244" s="40"/>
      <c r="F244" s="40"/>
      <c r="G244" s="10" t="s">
        <v>2</v>
      </c>
      <c r="H244" s="21">
        <f t="shared" si="64"/>
        <v>0</v>
      </c>
      <c r="I244" s="21">
        <v>0</v>
      </c>
      <c r="J244" s="21">
        <v>0</v>
      </c>
      <c r="K244" s="21">
        <f>K311+K324+K336+K372</f>
        <v>0</v>
      </c>
      <c r="L244" s="21">
        <v>0</v>
      </c>
      <c r="M244" s="21">
        <v>0</v>
      </c>
    </row>
    <row r="245" spans="1:13" ht="18.75" x14ac:dyDescent="0.25">
      <c r="A245" s="43"/>
      <c r="B245" s="40"/>
      <c r="C245" s="40"/>
      <c r="D245" s="43"/>
      <c r="E245" s="40"/>
      <c r="F245" s="40"/>
      <c r="G245" s="10" t="s">
        <v>3</v>
      </c>
      <c r="H245" s="21">
        <v>0</v>
      </c>
      <c r="I245" s="21">
        <v>0</v>
      </c>
      <c r="J245" s="21">
        <v>0</v>
      </c>
      <c r="K245" s="21">
        <f>K312+K325+K337+K373</f>
        <v>0</v>
      </c>
      <c r="L245" s="21">
        <v>0</v>
      </c>
      <c r="M245" s="21">
        <v>0</v>
      </c>
    </row>
    <row r="246" spans="1:13" ht="18.75" x14ac:dyDescent="0.25">
      <c r="A246" s="43"/>
      <c r="B246" s="40"/>
      <c r="C246" s="40"/>
      <c r="D246" s="43"/>
      <c r="E246" s="40"/>
      <c r="F246" s="40"/>
      <c r="G246" s="10" t="s">
        <v>4</v>
      </c>
      <c r="H246" s="21">
        <v>0</v>
      </c>
      <c r="I246" s="21">
        <v>0</v>
      </c>
      <c r="J246" s="21">
        <v>0</v>
      </c>
      <c r="K246" s="21">
        <f>K313+K326+K338+K374</f>
        <v>0</v>
      </c>
      <c r="L246" s="21">
        <v>0</v>
      </c>
      <c r="M246" s="21">
        <v>0</v>
      </c>
    </row>
    <row r="247" spans="1:13" ht="18.75" x14ac:dyDescent="0.25">
      <c r="A247" s="43"/>
      <c r="B247" s="40"/>
      <c r="C247" s="40"/>
      <c r="D247" s="43"/>
      <c r="E247" s="40"/>
      <c r="F247" s="40"/>
      <c r="G247" s="10" t="s">
        <v>5</v>
      </c>
      <c r="H247" s="21">
        <v>0</v>
      </c>
      <c r="I247" s="21">
        <v>0</v>
      </c>
      <c r="J247" s="21">
        <v>0</v>
      </c>
      <c r="K247" s="21">
        <f>K314+K327+K339+K400</f>
        <v>0</v>
      </c>
      <c r="L247" s="21">
        <v>0</v>
      </c>
      <c r="M247" s="21">
        <v>0</v>
      </c>
    </row>
    <row r="248" spans="1:13" ht="18.75" x14ac:dyDescent="0.25">
      <c r="A248" s="43"/>
      <c r="B248" s="40"/>
      <c r="C248" s="40"/>
      <c r="D248" s="43"/>
      <c r="E248" s="40"/>
      <c r="F248" s="40"/>
      <c r="G248" s="10" t="s">
        <v>33</v>
      </c>
      <c r="H248" s="21">
        <f t="shared" ref="H248" si="65">J248+K248+L248</f>
        <v>0</v>
      </c>
      <c r="I248" s="21">
        <v>0</v>
      </c>
      <c r="J248" s="21">
        <v>0</v>
      </c>
      <c r="K248" s="21">
        <f>K315+K328+K340+K498</f>
        <v>0</v>
      </c>
      <c r="L248" s="21">
        <v>0</v>
      </c>
      <c r="M248" s="21">
        <v>0</v>
      </c>
    </row>
    <row r="249" spans="1:13" ht="18.75" x14ac:dyDescent="0.25">
      <c r="A249" s="43"/>
      <c r="B249" s="40"/>
      <c r="C249" s="40"/>
      <c r="D249" s="43"/>
      <c r="E249" s="40"/>
      <c r="F249" s="40"/>
      <c r="G249" s="10" t="s">
        <v>40</v>
      </c>
      <c r="H249" s="21">
        <f>J249+K249+L249</f>
        <v>38075.800000000003</v>
      </c>
      <c r="I249" s="21">
        <v>0</v>
      </c>
      <c r="J249" s="21">
        <v>0</v>
      </c>
      <c r="K249" s="21">
        <v>35791.300000000003</v>
      </c>
      <c r="L249" s="21">
        <v>2284.5</v>
      </c>
      <c r="M249" s="21">
        <v>0</v>
      </c>
    </row>
    <row r="250" spans="1:13" ht="18.75" x14ac:dyDescent="0.25">
      <c r="A250" s="43"/>
      <c r="B250" s="40"/>
      <c r="C250" s="40"/>
      <c r="D250" s="43"/>
      <c r="E250" s="40"/>
      <c r="F250" s="40"/>
      <c r="G250" s="10" t="s">
        <v>41</v>
      </c>
      <c r="H250" s="21">
        <f t="shared" ref="H250:H254" si="66">J250+K250+L250</f>
        <v>38075.77362</v>
      </c>
      <c r="I250" s="21">
        <v>0</v>
      </c>
      <c r="J250" s="21">
        <v>0</v>
      </c>
      <c r="K250" s="21">
        <v>35791.27362</v>
      </c>
      <c r="L250" s="21">
        <v>2284.5</v>
      </c>
      <c r="M250" s="21">
        <v>0</v>
      </c>
    </row>
    <row r="251" spans="1:13" ht="37.5" x14ac:dyDescent="0.25">
      <c r="A251" s="43"/>
      <c r="B251" s="40"/>
      <c r="C251" s="40"/>
      <c r="D251" s="43"/>
      <c r="E251" s="40"/>
      <c r="F251" s="40"/>
      <c r="G251" s="13" t="s">
        <v>118</v>
      </c>
      <c r="H251" s="22">
        <f t="shared" ref="H251" si="67">J251+K251+L251</f>
        <v>38075.800000000003</v>
      </c>
      <c r="I251" s="22">
        <v>0</v>
      </c>
      <c r="J251" s="22">
        <v>0</v>
      </c>
      <c r="K251" s="22">
        <v>35791.300000000003</v>
      </c>
      <c r="L251" s="22">
        <v>2284.5</v>
      </c>
      <c r="M251" s="22">
        <v>0</v>
      </c>
    </row>
    <row r="252" spans="1:13" ht="18.75" x14ac:dyDescent="0.25">
      <c r="A252" s="43"/>
      <c r="B252" s="40"/>
      <c r="C252" s="40"/>
      <c r="D252" s="43"/>
      <c r="E252" s="40"/>
      <c r="F252" s="40"/>
      <c r="G252" s="10" t="s">
        <v>42</v>
      </c>
      <c r="H252" s="21">
        <f t="shared" si="66"/>
        <v>0</v>
      </c>
      <c r="I252" s="21">
        <v>0</v>
      </c>
      <c r="J252" s="21">
        <v>0</v>
      </c>
      <c r="K252" s="21">
        <v>0</v>
      </c>
      <c r="L252" s="21">
        <v>0</v>
      </c>
      <c r="M252" s="21">
        <v>0</v>
      </c>
    </row>
    <row r="253" spans="1:13" ht="18.75" x14ac:dyDescent="0.25">
      <c r="A253" s="43"/>
      <c r="B253" s="40"/>
      <c r="C253" s="40"/>
      <c r="D253" s="43"/>
      <c r="E253" s="40"/>
      <c r="F253" s="40"/>
      <c r="G253" s="33" t="s">
        <v>43</v>
      </c>
      <c r="H253" s="21">
        <f t="shared" ref="H253" si="68">J253+K253+L253</f>
        <v>0</v>
      </c>
      <c r="I253" s="21">
        <v>0</v>
      </c>
      <c r="J253" s="21">
        <v>0</v>
      </c>
      <c r="K253" s="21">
        <v>0</v>
      </c>
      <c r="L253" s="21">
        <v>0</v>
      </c>
      <c r="M253" s="21">
        <v>0</v>
      </c>
    </row>
    <row r="254" spans="1:13" ht="18.75" x14ac:dyDescent="0.25">
      <c r="A254" s="44"/>
      <c r="B254" s="40"/>
      <c r="C254" s="40"/>
      <c r="D254" s="44"/>
      <c r="E254" s="40"/>
      <c r="F254" s="40"/>
      <c r="G254" s="33" t="s">
        <v>139</v>
      </c>
      <c r="H254" s="21">
        <f t="shared" si="66"/>
        <v>0</v>
      </c>
      <c r="I254" s="21">
        <v>0</v>
      </c>
      <c r="J254" s="21">
        <v>0</v>
      </c>
      <c r="K254" s="21">
        <v>0</v>
      </c>
      <c r="L254" s="21">
        <v>0</v>
      </c>
      <c r="M254" s="21">
        <v>0</v>
      </c>
    </row>
    <row r="255" spans="1:13" ht="93.75" x14ac:dyDescent="0.25">
      <c r="A255" s="42" t="s">
        <v>99</v>
      </c>
      <c r="B255" s="40" t="s">
        <v>27</v>
      </c>
      <c r="C255" s="40" t="s">
        <v>103</v>
      </c>
      <c r="D255" s="42">
        <v>34937.599999999999</v>
      </c>
      <c r="E255" s="40" t="s">
        <v>86</v>
      </c>
      <c r="F255" s="40" t="s">
        <v>92</v>
      </c>
      <c r="G255" s="20" t="s">
        <v>71</v>
      </c>
      <c r="H255" s="21">
        <f>H256+H257+H258+H259+H260+H261+H262+H263+H264+H265+H267</f>
        <v>28499.740109999999</v>
      </c>
      <c r="I255" s="21">
        <f>I256+I257+I258+I259+I260+I261+I262+I263+I264+I265+I267</f>
        <v>28499.740109999999</v>
      </c>
      <c r="J255" s="21">
        <v>0</v>
      </c>
      <c r="K255" s="21">
        <f>K256+K257+K258+K259+K260+K261+K262+K263+K264+K265+K267</f>
        <v>26789.740109999999</v>
      </c>
      <c r="L255" s="21">
        <f>L256+L257+L258+L259+L260+L261+L262+L263+L264+L265+L267</f>
        <v>1710</v>
      </c>
      <c r="M255" s="21">
        <v>0</v>
      </c>
    </row>
    <row r="256" spans="1:13" ht="18.75" x14ac:dyDescent="0.25">
      <c r="A256" s="43"/>
      <c r="B256" s="40"/>
      <c r="C256" s="40"/>
      <c r="D256" s="43"/>
      <c r="E256" s="40"/>
      <c r="F256" s="40"/>
      <c r="G256" s="20" t="s">
        <v>0</v>
      </c>
      <c r="H256" s="21">
        <f>J256+K256+L256</f>
        <v>0</v>
      </c>
      <c r="I256" s="21">
        <v>0</v>
      </c>
      <c r="J256" s="21">
        <v>0</v>
      </c>
      <c r="K256" s="21">
        <f t="shared" ref="K256:K262" si="69">K321+K334+K346+K504</f>
        <v>0</v>
      </c>
      <c r="L256" s="21">
        <v>0</v>
      </c>
      <c r="M256" s="21">
        <v>0</v>
      </c>
    </row>
    <row r="257" spans="1:13" ht="18.75" x14ac:dyDescent="0.25">
      <c r="A257" s="43"/>
      <c r="B257" s="40"/>
      <c r="C257" s="40"/>
      <c r="D257" s="43"/>
      <c r="E257" s="40"/>
      <c r="F257" s="40"/>
      <c r="G257" s="10" t="s">
        <v>1</v>
      </c>
      <c r="H257" s="21">
        <f t="shared" ref="H257:H258" si="70">J257+K257+L257</f>
        <v>0</v>
      </c>
      <c r="I257" s="21">
        <v>0</v>
      </c>
      <c r="J257" s="21">
        <v>0</v>
      </c>
      <c r="K257" s="21">
        <f t="shared" si="69"/>
        <v>0</v>
      </c>
      <c r="L257" s="21">
        <v>0</v>
      </c>
      <c r="M257" s="21">
        <v>0</v>
      </c>
    </row>
    <row r="258" spans="1:13" ht="18.75" x14ac:dyDescent="0.25">
      <c r="A258" s="43"/>
      <c r="B258" s="40"/>
      <c r="C258" s="40"/>
      <c r="D258" s="43"/>
      <c r="E258" s="40"/>
      <c r="F258" s="40"/>
      <c r="G258" s="10" t="s">
        <v>2</v>
      </c>
      <c r="H258" s="21">
        <f t="shared" si="70"/>
        <v>0</v>
      </c>
      <c r="I258" s="21">
        <v>0</v>
      </c>
      <c r="J258" s="21">
        <v>0</v>
      </c>
      <c r="K258" s="21">
        <f t="shared" si="69"/>
        <v>0</v>
      </c>
      <c r="L258" s="21">
        <v>0</v>
      </c>
      <c r="M258" s="21">
        <v>0</v>
      </c>
    </row>
    <row r="259" spans="1:13" ht="18.75" x14ac:dyDescent="0.25">
      <c r="A259" s="43"/>
      <c r="B259" s="40"/>
      <c r="C259" s="40"/>
      <c r="D259" s="43"/>
      <c r="E259" s="40"/>
      <c r="F259" s="40"/>
      <c r="G259" s="10" t="s">
        <v>3</v>
      </c>
      <c r="H259" s="21">
        <v>0</v>
      </c>
      <c r="I259" s="21">
        <v>0</v>
      </c>
      <c r="J259" s="21">
        <v>0</v>
      </c>
      <c r="K259" s="21">
        <f t="shared" si="69"/>
        <v>0</v>
      </c>
      <c r="L259" s="21">
        <v>0</v>
      </c>
      <c r="M259" s="21">
        <v>0</v>
      </c>
    </row>
    <row r="260" spans="1:13" ht="18.75" x14ac:dyDescent="0.25">
      <c r="A260" s="43"/>
      <c r="B260" s="40"/>
      <c r="C260" s="40"/>
      <c r="D260" s="43"/>
      <c r="E260" s="40"/>
      <c r="F260" s="40"/>
      <c r="G260" s="10" t="s">
        <v>4</v>
      </c>
      <c r="H260" s="21">
        <v>0</v>
      </c>
      <c r="I260" s="21">
        <v>0</v>
      </c>
      <c r="J260" s="21">
        <v>0</v>
      </c>
      <c r="K260" s="21">
        <f t="shared" si="69"/>
        <v>0</v>
      </c>
      <c r="L260" s="21">
        <v>0</v>
      </c>
      <c r="M260" s="21">
        <v>0</v>
      </c>
    </row>
    <row r="261" spans="1:13" ht="18.75" x14ac:dyDescent="0.25">
      <c r="A261" s="43"/>
      <c r="B261" s="40"/>
      <c r="C261" s="40"/>
      <c r="D261" s="43"/>
      <c r="E261" s="40"/>
      <c r="F261" s="40"/>
      <c r="G261" s="10" t="s">
        <v>5</v>
      </c>
      <c r="H261" s="21">
        <v>0</v>
      </c>
      <c r="I261" s="21">
        <v>0</v>
      </c>
      <c r="J261" s="21">
        <v>0</v>
      </c>
      <c r="K261" s="21">
        <f t="shared" si="69"/>
        <v>0</v>
      </c>
      <c r="L261" s="21">
        <v>0</v>
      </c>
      <c r="M261" s="21">
        <v>0</v>
      </c>
    </row>
    <row r="262" spans="1:13" ht="18.75" x14ac:dyDescent="0.25">
      <c r="A262" s="43"/>
      <c r="B262" s="40"/>
      <c r="C262" s="40"/>
      <c r="D262" s="43"/>
      <c r="E262" s="40"/>
      <c r="F262" s="40"/>
      <c r="G262" s="10" t="s">
        <v>33</v>
      </c>
      <c r="H262" s="21">
        <f t="shared" ref="H262" si="71">J262+K262+L262</f>
        <v>0</v>
      </c>
      <c r="I262" s="21">
        <v>0</v>
      </c>
      <c r="J262" s="21">
        <v>0</v>
      </c>
      <c r="K262" s="21">
        <f t="shared" si="69"/>
        <v>0</v>
      </c>
      <c r="L262" s="21">
        <v>0</v>
      </c>
      <c r="M262" s="21">
        <v>0</v>
      </c>
    </row>
    <row r="263" spans="1:13" ht="18.75" x14ac:dyDescent="0.25">
      <c r="A263" s="43"/>
      <c r="B263" s="40"/>
      <c r="C263" s="40"/>
      <c r="D263" s="43"/>
      <c r="E263" s="40"/>
      <c r="F263" s="40"/>
      <c r="G263" s="10" t="s">
        <v>40</v>
      </c>
      <c r="H263" s="21">
        <f>J263+K263+L263</f>
        <v>8549.9</v>
      </c>
      <c r="I263" s="21">
        <f>K263+L263</f>
        <v>8549.9</v>
      </c>
      <c r="J263" s="21">
        <v>0</v>
      </c>
      <c r="K263" s="21">
        <v>8036.9</v>
      </c>
      <c r="L263" s="21">
        <v>513</v>
      </c>
      <c r="M263" s="21">
        <v>0</v>
      </c>
    </row>
    <row r="264" spans="1:13" ht="18.75" x14ac:dyDescent="0.25">
      <c r="A264" s="43"/>
      <c r="B264" s="40"/>
      <c r="C264" s="40"/>
      <c r="D264" s="43"/>
      <c r="E264" s="40"/>
      <c r="F264" s="40"/>
      <c r="G264" s="10" t="s">
        <v>41</v>
      </c>
      <c r="H264" s="21">
        <f t="shared" ref="H264:H267" si="72">J264+K264+L264</f>
        <v>19949.840110000001</v>
      </c>
      <c r="I264" s="21">
        <f>K264+L264</f>
        <v>19949.840110000001</v>
      </c>
      <c r="J264" s="21">
        <v>0</v>
      </c>
      <c r="K264" s="21">
        <v>18752.840110000001</v>
      </c>
      <c r="L264" s="21">
        <v>1197</v>
      </c>
      <c r="M264" s="21">
        <v>0</v>
      </c>
    </row>
    <row r="265" spans="1:13" ht="18.75" x14ac:dyDescent="0.25">
      <c r="A265" s="43"/>
      <c r="B265" s="40"/>
      <c r="C265" s="40"/>
      <c r="D265" s="43"/>
      <c r="E265" s="40"/>
      <c r="F265" s="40"/>
      <c r="G265" s="10" t="s">
        <v>42</v>
      </c>
      <c r="H265" s="21">
        <f t="shared" si="72"/>
        <v>0</v>
      </c>
      <c r="I265" s="21">
        <v>0</v>
      </c>
      <c r="J265" s="21">
        <v>0</v>
      </c>
      <c r="K265" s="21">
        <v>0</v>
      </c>
      <c r="L265" s="21">
        <v>0</v>
      </c>
      <c r="M265" s="21">
        <v>0</v>
      </c>
    </row>
    <row r="266" spans="1:13" ht="18.75" x14ac:dyDescent="0.25">
      <c r="A266" s="43"/>
      <c r="B266" s="40"/>
      <c r="C266" s="40"/>
      <c r="D266" s="43"/>
      <c r="E266" s="40"/>
      <c r="F266" s="40"/>
      <c r="G266" s="33" t="s">
        <v>43</v>
      </c>
      <c r="H266" s="21">
        <f t="shared" ref="H266" si="73">J266+K266+L266</f>
        <v>0</v>
      </c>
      <c r="I266" s="21">
        <v>0</v>
      </c>
      <c r="J266" s="21">
        <v>0</v>
      </c>
      <c r="K266" s="21">
        <v>0</v>
      </c>
      <c r="L266" s="21">
        <v>0</v>
      </c>
      <c r="M266" s="21">
        <v>0</v>
      </c>
    </row>
    <row r="267" spans="1:13" ht="18.75" x14ac:dyDescent="0.25">
      <c r="A267" s="44"/>
      <c r="B267" s="40"/>
      <c r="C267" s="40"/>
      <c r="D267" s="44"/>
      <c r="E267" s="40"/>
      <c r="F267" s="40"/>
      <c r="G267" s="33" t="s">
        <v>139</v>
      </c>
      <c r="H267" s="21">
        <f t="shared" si="72"/>
        <v>0</v>
      </c>
      <c r="I267" s="21">
        <v>0</v>
      </c>
      <c r="J267" s="21">
        <v>0</v>
      </c>
      <c r="K267" s="21">
        <v>0</v>
      </c>
      <c r="L267" s="21">
        <v>0</v>
      </c>
      <c r="M267" s="21">
        <v>0</v>
      </c>
    </row>
    <row r="268" spans="1:13" ht="93.75" x14ac:dyDescent="0.25">
      <c r="A268" s="42" t="s">
        <v>100</v>
      </c>
      <c r="B268" s="40" t="s">
        <v>27</v>
      </c>
      <c r="C268" s="55" t="s">
        <v>104</v>
      </c>
      <c r="D268" s="40">
        <v>57801.9</v>
      </c>
      <c r="E268" s="40" t="s">
        <v>86</v>
      </c>
      <c r="F268" s="40" t="s">
        <v>123</v>
      </c>
      <c r="G268" s="20" t="s">
        <v>71</v>
      </c>
      <c r="H268" s="21">
        <f>H269+H270+H271+H272+H273+H274+H275+H276+H277+H278+H280</f>
        <v>49230</v>
      </c>
      <c r="I268" s="21">
        <f>I269+I270+I271+I272+I273+I274+I275+I276+I277+I278+I280</f>
        <v>49230</v>
      </c>
      <c r="J268" s="21">
        <v>0</v>
      </c>
      <c r="K268" s="21">
        <f>K269+K270+K271+K272+K273+K274+K275+K276+K277+K278+K280</f>
        <v>46276.2</v>
      </c>
      <c r="L268" s="21">
        <f>L269+L270+L271+L272+L273+L274+L275+L276+L277+L278+L280</f>
        <v>2953.8</v>
      </c>
      <c r="M268" s="21">
        <v>0</v>
      </c>
    </row>
    <row r="269" spans="1:13" ht="18.75" x14ac:dyDescent="0.25">
      <c r="A269" s="43"/>
      <c r="B269" s="40"/>
      <c r="C269" s="40"/>
      <c r="D269" s="43"/>
      <c r="E269" s="40"/>
      <c r="F269" s="40"/>
      <c r="G269" s="20" t="s">
        <v>0</v>
      </c>
      <c r="H269" s="21">
        <f>J269+K269+L269</f>
        <v>0</v>
      </c>
      <c r="I269" s="21">
        <v>0</v>
      </c>
      <c r="J269" s="21">
        <v>0</v>
      </c>
      <c r="K269" s="21">
        <v>0</v>
      </c>
      <c r="L269" s="21">
        <v>0</v>
      </c>
      <c r="M269" s="21">
        <v>0</v>
      </c>
    </row>
    <row r="270" spans="1:13" ht="18.75" x14ac:dyDescent="0.25">
      <c r="A270" s="43"/>
      <c r="B270" s="40"/>
      <c r="C270" s="40"/>
      <c r="D270" s="43"/>
      <c r="E270" s="40"/>
      <c r="F270" s="40"/>
      <c r="G270" s="10" t="s">
        <v>1</v>
      </c>
      <c r="H270" s="21">
        <f t="shared" ref="H270:H271" si="74">J270+K270+L270</f>
        <v>0</v>
      </c>
      <c r="I270" s="21">
        <v>0</v>
      </c>
      <c r="J270" s="21">
        <v>0</v>
      </c>
      <c r="K270" s="21">
        <v>0</v>
      </c>
      <c r="L270" s="21">
        <v>0</v>
      </c>
      <c r="M270" s="21">
        <v>0</v>
      </c>
    </row>
    <row r="271" spans="1:13" ht="18.75" x14ac:dyDescent="0.25">
      <c r="A271" s="43"/>
      <c r="B271" s="40"/>
      <c r="C271" s="40"/>
      <c r="D271" s="43"/>
      <c r="E271" s="40"/>
      <c r="F271" s="40"/>
      <c r="G271" s="10" t="s">
        <v>2</v>
      </c>
      <c r="H271" s="21">
        <f t="shared" si="74"/>
        <v>0</v>
      </c>
      <c r="I271" s="21">
        <v>0</v>
      </c>
      <c r="J271" s="21">
        <v>0</v>
      </c>
      <c r="K271" s="21">
        <v>0</v>
      </c>
      <c r="L271" s="21">
        <v>0</v>
      </c>
      <c r="M271" s="21">
        <v>0</v>
      </c>
    </row>
    <row r="272" spans="1:13" ht="18.75" x14ac:dyDescent="0.25">
      <c r="A272" s="43"/>
      <c r="B272" s="40"/>
      <c r="C272" s="40"/>
      <c r="D272" s="43"/>
      <c r="E272" s="40"/>
      <c r="F272" s="40"/>
      <c r="G272" s="10" t="s">
        <v>3</v>
      </c>
      <c r="H272" s="21">
        <v>0</v>
      </c>
      <c r="I272" s="21">
        <v>0</v>
      </c>
      <c r="J272" s="21">
        <v>0</v>
      </c>
      <c r="K272" s="21">
        <v>0</v>
      </c>
      <c r="L272" s="21">
        <v>0</v>
      </c>
      <c r="M272" s="21">
        <v>0</v>
      </c>
    </row>
    <row r="273" spans="1:13" ht="18.75" x14ac:dyDescent="0.25">
      <c r="A273" s="43"/>
      <c r="B273" s="40"/>
      <c r="C273" s="40"/>
      <c r="D273" s="43"/>
      <c r="E273" s="40"/>
      <c r="F273" s="40"/>
      <c r="G273" s="10" t="s">
        <v>4</v>
      </c>
      <c r="H273" s="21">
        <v>0</v>
      </c>
      <c r="I273" s="21">
        <v>0</v>
      </c>
      <c r="J273" s="21">
        <v>0</v>
      </c>
      <c r="K273" s="21">
        <v>0</v>
      </c>
      <c r="L273" s="21">
        <v>0</v>
      </c>
      <c r="M273" s="21">
        <v>0</v>
      </c>
    </row>
    <row r="274" spans="1:13" ht="18.75" x14ac:dyDescent="0.25">
      <c r="A274" s="43"/>
      <c r="B274" s="40"/>
      <c r="C274" s="40"/>
      <c r="D274" s="43"/>
      <c r="E274" s="40"/>
      <c r="F274" s="40"/>
      <c r="G274" s="10" t="s">
        <v>5</v>
      </c>
      <c r="H274" s="21">
        <v>0</v>
      </c>
      <c r="I274" s="21">
        <v>0</v>
      </c>
      <c r="J274" s="21">
        <v>0</v>
      </c>
      <c r="K274" s="21">
        <v>0</v>
      </c>
      <c r="L274" s="21">
        <v>0</v>
      </c>
      <c r="M274" s="21">
        <v>0</v>
      </c>
    </row>
    <row r="275" spans="1:13" ht="18.75" x14ac:dyDescent="0.25">
      <c r="A275" s="43"/>
      <c r="B275" s="40"/>
      <c r="C275" s="40"/>
      <c r="D275" s="43"/>
      <c r="E275" s="40"/>
      <c r="F275" s="40"/>
      <c r="G275" s="10" t="s">
        <v>33</v>
      </c>
      <c r="H275" s="21">
        <f t="shared" ref="H275" si="75">J275+K275+L275</f>
        <v>0</v>
      </c>
      <c r="I275" s="21">
        <v>0</v>
      </c>
      <c r="J275" s="21">
        <v>0</v>
      </c>
      <c r="K275" s="21">
        <v>0</v>
      </c>
      <c r="L275" s="21">
        <v>0</v>
      </c>
      <c r="M275" s="21">
        <v>0</v>
      </c>
    </row>
    <row r="276" spans="1:13" ht="18.75" x14ac:dyDescent="0.25">
      <c r="A276" s="43"/>
      <c r="B276" s="40"/>
      <c r="C276" s="40"/>
      <c r="D276" s="43"/>
      <c r="E276" s="40"/>
      <c r="F276" s="40"/>
      <c r="G276" s="10" t="s">
        <v>40</v>
      </c>
      <c r="H276" s="21">
        <f>J276+K276+L276</f>
        <v>4923</v>
      </c>
      <c r="I276" s="21">
        <f>K276+L276</f>
        <v>4923</v>
      </c>
      <c r="J276" s="21">
        <v>0</v>
      </c>
      <c r="K276" s="21">
        <v>4627.6000000000004</v>
      </c>
      <c r="L276" s="21">
        <v>295.39999999999998</v>
      </c>
      <c r="M276" s="21">
        <v>0</v>
      </c>
    </row>
    <row r="277" spans="1:13" ht="18.75" x14ac:dyDescent="0.25">
      <c r="A277" s="43"/>
      <c r="B277" s="40"/>
      <c r="C277" s="40"/>
      <c r="D277" s="43"/>
      <c r="E277" s="40"/>
      <c r="F277" s="40"/>
      <c r="G277" s="10" t="s">
        <v>41</v>
      </c>
      <c r="H277" s="21">
        <f t="shared" ref="H277:H280" si="76">J277+K277+L277</f>
        <v>0</v>
      </c>
      <c r="I277" s="21">
        <f>K277+L277</f>
        <v>0</v>
      </c>
      <c r="J277" s="21">
        <v>0</v>
      </c>
      <c r="K277" s="21">
        <f>41648.6-41648.6</f>
        <v>0</v>
      </c>
      <c r="L277" s="21">
        <v>0</v>
      </c>
      <c r="M277" s="21">
        <v>0</v>
      </c>
    </row>
    <row r="278" spans="1:13" ht="18.75" x14ac:dyDescent="0.25">
      <c r="A278" s="43"/>
      <c r="B278" s="40"/>
      <c r="C278" s="40"/>
      <c r="D278" s="43"/>
      <c r="E278" s="40"/>
      <c r="F278" s="40"/>
      <c r="G278" s="10" t="s">
        <v>42</v>
      </c>
      <c r="H278" s="21">
        <f t="shared" si="76"/>
        <v>44307</v>
      </c>
      <c r="I278" s="21">
        <f>H278</f>
        <v>44307</v>
      </c>
      <c r="J278" s="21">
        <v>0</v>
      </c>
      <c r="K278" s="21">
        <v>41648.6</v>
      </c>
      <c r="L278" s="21">
        <v>2658.4</v>
      </c>
      <c r="M278" s="21">
        <v>0</v>
      </c>
    </row>
    <row r="279" spans="1:13" ht="18.75" x14ac:dyDescent="0.25">
      <c r="A279" s="43"/>
      <c r="B279" s="40"/>
      <c r="C279" s="40"/>
      <c r="D279" s="43"/>
      <c r="E279" s="40"/>
      <c r="F279" s="40"/>
      <c r="G279" s="33" t="s">
        <v>43</v>
      </c>
      <c r="H279" s="21">
        <f t="shared" ref="H279" si="77">J279+K279+L279</f>
        <v>0</v>
      </c>
      <c r="I279" s="21">
        <v>0</v>
      </c>
      <c r="J279" s="21">
        <v>0</v>
      </c>
      <c r="K279" s="21">
        <v>0</v>
      </c>
      <c r="L279" s="21">
        <v>0</v>
      </c>
      <c r="M279" s="21">
        <v>0</v>
      </c>
    </row>
    <row r="280" spans="1:13" ht="18.75" x14ac:dyDescent="0.25">
      <c r="A280" s="44"/>
      <c r="B280" s="40"/>
      <c r="C280" s="40"/>
      <c r="D280" s="44"/>
      <c r="E280" s="40"/>
      <c r="F280" s="40"/>
      <c r="G280" s="10" t="s">
        <v>139</v>
      </c>
      <c r="H280" s="21">
        <f t="shared" si="76"/>
        <v>0</v>
      </c>
      <c r="I280" s="21">
        <v>0</v>
      </c>
      <c r="J280" s="21">
        <v>0</v>
      </c>
      <c r="K280" s="21">
        <v>0</v>
      </c>
      <c r="L280" s="21">
        <v>0</v>
      </c>
      <c r="M280" s="21">
        <v>0</v>
      </c>
    </row>
    <row r="281" spans="1:13" ht="93.75" x14ac:dyDescent="0.25">
      <c r="A281" s="42" t="s">
        <v>101</v>
      </c>
      <c r="B281" s="40" t="s">
        <v>27</v>
      </c>
      <c r="C281" s="40" t="s">
        <v>105</v>
      </c>
      <c r="D281" s="42">
        <v>47263.4</v>
      </c>
      <c r="E281" s="40" t="s">
        <v>86</v>
      </c>
      <c r="F281" s="40" t="s">
        <v>123</v>
      </c>
      <c r="G281" s="20" t="s">
        <v>71</v>
      </c>
      <c r="H281" s="21">
        <f>H282+H283+H284+H285+H286+H287+H288+H289+H290+H291+H293</f>
        <v>40250</v>
      </c>
      <c r="I281" s="21">
        <f>I282+I283+I284+I285+I286+I287+I288+I289+I290+I291+I293</f>
        <v>40250</v>
      </c>
      <c r="J281" s="21">
        <v>0</v>
      </c>
      <c r="K281" s="21">
        <f>K282+K283+K284+K285+K286+K287+K288+K289+K290+K291+K293</f>
        <v>37835</v>
      </c>
      <c r="L281" s="21">
        <f>L282+L283+L284+L285+L286+L287+L288+L289+L290+L291+L293</f>
        <v>2415</v>
      </c>
      <c r="M281" s="21">
        <v>0</v>
      </c>
    </row>
    <row r="282" spans="1:13" ht="18.75" x14ac:dyDescent="0.25">
      <c r="A282" s="43"/>
      <c r="B282" s="40"/>
      <c r="C282" s="40"/>
      <c r="D282" s="43"/>
      <c r="E282" s="40"/>
      <c r="F282" s="40"/>
      <c r="G282" s="20" t="s">
        <v>0</v>
      </c>
      <c r="H282" s="21">
        <f>J282+K282+L282</f>
        <v>0</v>
      </c>
      <c r="I282" s="21">
        <v>0</v>
      </c>
      <c r="J282" s="21">
        <v>0</v>
      </c>
      <c r="K282" s="21">
        <v>0</v>
      </c>
      <c r="L282" s="21">
        <v>0</v>
      </c>
      <c r="M282" s="21">
        <v>0</v>
      </c>
    </row>
    <row r="283" spans="1:13" ht="18.75" x14ac:dyDescent="0.25">
      <c r="A283" s="43"/>
      <c r="B283" s="40"/>
      <c r="C283" s="40"/>
      <c r="D283" s="43"/>
      <c r="E283" s="40"/>
      <c r="F283" s="40"/>
      <c r="G283" s="10" t="s">
        <v>1</v>
      </c>
      <c r="H283" s="21">
        <f t="shared" ref="H283:H284" si="78">J283+K283+L283</f>
        <v>0</v>
      </c>
      <c r="I283" s="21">
        <v>0</v>
      </c>
      <c r="J283" s="21">
        <v>0</v>
      </c>
      <c r="K283" s="21">
        <v>0</v>
      </c>
      <c r="L283" s="21">
        <v>0</v>
      </c>
      <c r="M283" s="21">
        <v>0</v>
      </c>
    </row>
    <row r="284" spans="1:13" ht="18.75" x14ac:dyDescent="0.25">
      <c r="A284" s="43"/>
      <c r="B284" s="40"/>
      <c r="C284" s="40"/>
      <c r="D284" s="43"/>
      <c r="E284" s="40"/>
      <c r="F284" s="40"/>
      <c r="G284" s="10" t="s">
        <v>2</v>
      </c>
      <c r="H284" s="21">
        <f t="shared" si="78"/>
        <v>0</v>
      </c>
      <c r="I284" s="21">
        <v>0</v>
      </c>
      <c r="J284" s="21">
        <v>0</v>
      </c>
      <c r="K284" s="21">
        <v>0</v>
      </c>
      <c r="L284" s="21">
        <v>0</v>
      </c>
      <c r="M284" s="21">
        <v>0</v>
      </c>
    </row>
    <row r="285" spans="1:13" ht="18.75" x14ac:dyDescent="0.25">
      <c r="A285" s="43"/>
      <c r="B285" s="40"/>
      <c r="C285" s="40"/>
      <c r="D285" s="43"/>
      <c r="E285" s="40"/>
      <c r="F285" s="40"/>
      <c r="G285" s="10" t="s">
        <v>3</v>
      </c>
      <c r="H285" s="21">
        <v>0</v>
      </c>
      <c r="I285" s="21">
        <v>0</v>
      </c>
      <c r="J285" s="21">
        <v>0</v>
      </c>
      <c r="K285" s="21">
        <v>0</v>
      </c>
      <c r="L285" s="21">
        <v>0</v>
      </c>
      <c r="M285" s="21">
        <v>0</v>
      </c>
    </row>
    <row r="286" spans="1:13" ht="18.75" x14ac:dyDescent="0.25">
      <c r="A286" s="43"/>
      <c r="B286" s="40"/>
      <c r="C286" s="40"/>
      <c r="D286" s="43"/>
      <c r="E286" s="40"/>
      <c r="F286" s="40"/>
      <c r="G286" s="10" t="s">
        <v>4</v>
      </c>
      <c r="H286" s="21">
        <v>0</v>
      </c>
      <c r="I286" s="21">
        <v>0</v>
      </c>
      <c r="J286" s="21">
        <v>0</v>
      </c>
      <c r="K286" s="21">
        <v>0</v>
      </c>
      <c r="L286" s="21">
        <v>0</v>
      </c>
      <c r="M286" s="21">
        <v>0</v>
      </c>
    </row>
    <row r="287" spans="1:13" ht="18.75" x14ac:dyDescent="0.25">
      <c r="A287" s="43"/>
      <c r="B287" s="40"/>
      <c r="C287" s="40"/>
      <c r="D287" s="43"/>
      <c r="E287" s="40"/>
      <c r="F287" s="40"/>
      <c r="G287" s="10" t="s">
        <v>5</v>
      </c>
      <c r="H287" s="21">
        <v>0</v>
      </c>
      <c r="I287" s="21">
        <v>0</v>
      </c>
      <c r="J287" s="21">
        <v>0</v>
      </c>
      <c r="K287" s="21">
        <v>0</v>
      </c>
      <c r="L287" s="21">
        <v>0</v>
      </c>
      <c r="M287" s="21">
        <v>0</v>
      </c>
    </row>
    <row r="288" spans="1:13" ht="18.75" x14ac:dyDescent="0.25">
      <c r="A288" s="43"/>
      <c r="B288" s="40"/>
      <c r="C288" s="40"/>
      <c r="D288" s="43"/>
      <c r="E288" s="40"/>
      <c r="F288" s="40"/>
      <c r="G288" s="10" t="s">
        <v>33</v>
      </c>
      <c r="H288" s="21">
        <f t="shared" ref="H288" si="79">J288+K288+L288</f>
        <v>0</v>
      </c>
      <c r="I288" s="21">
        <v>0</v>
      </c>
      <c r="J288" s="21">
        <v>0</v>
      </c>
      <c r="K288" s="21">
        <v>0</v>
      </c>
      <c r="L288" s="21">
        <v>0</v>
      </c>
      <c r="M288" s="21">
        <v>0</v>
      </c>
    </row>
    <row r="289" spans="1:13" ht="18.75" x14ac:dyDescent="0.25">
      <c r="A289" s="43"/>
      <c r="B289" s="40"/>
      <c r="C289" s="40"/>
      <c r="D289" s="43"/>
      <c r="E289" s="40"/>
      <c r="F289" s="40"/>
      <c r="G289" s="10" t="s">
        <v>40</v>
      </c>
      <c r="H289" s="21">
        <f>J289+K289+L289</f>
        <v>4025</v>
      </c>
      <c r="I289" s="21">
        <f>K289+L289</f>
        <v>4025</v>
      </c>
      <c r="J289" s="21">
        <v>0</v>
      </c>
      <c r="K289" s="21">
        <v>3783.5</v>
      </c>
      <c r="L289" s="21">
        <v>241.5</v>
      </c>
      <c r="M289" s="21">
        <v>0</v>
      </c>
    </row>
    <row r="290" spans="1:13" ht="18.75" x14ac:dyDescent="0.25">
      <c r="A290" s="43"/>
      <c r="B290" s="40"/>
      <c r="C290" s="40"/>
      <c r="D290" s="43"/>
      <c r="E290" s="40"/>
      <c r="F290" s="40"/>
      <c r="G290" s="10" t="s">
        <v>41</v>
      </c>
      <c r="H290" s="21">
        <f t="shared" ref="H290:H293" si="80">J290+K290+L290</f>
        <v>0</v>
      </c>
      <c r="I290" s="21">
        <f>K290+L290</f>
        <v>0</v>
      </c>
      <c r="J290" s="21">
        <v>0</v>
      </c>
      <c r="K290" s="21">
        <f>34051.5-34051.5</f>
        <v>0</v>
      </c>
      <c r="L290" s="21">
        <v>0</v>
      </c>
      <c r="M290" s="21">
        <v>0</v>
      </c>
    </row>
    <row r="291" spans="1:13" ht="18.75" x14ac:dyDescent="0.25">
      <c r="A291" s="43"/>
      <c r="B291" s="40"/>
      <c r="C291" s="40"/>
      <c r="D291" s="43"/>
      <c r="E291" s="40"/>
      <c r="F291" s="40"/>
      <c r="G291" s="10" t="s">
        <v>42</v>
      </c>
      <c r="H291" s="21">
        <f t="shared" si="80"/>
        <v>36225</v>
      </c>
      <c r="I291" s="21">
        <f>H291</f>
        <v>36225</v>
      </c>
      <c r="J291" s="21">
        <v>0</v>
      </c>
      <c r="K291" s="21">
        <v>34051.5</v>
      </c>
      <c r="L291" s="21">
        <v>2173.5</v>
      </c>
      <c r="M291" s="21">
        <v>0</v>
      </c>
    </row>
    <row r="292" spans="1:13" ht="18.75" x14ac:dyDescent="0.25">
      <c r="A292" s="43"/>
      <c r="B292" s="40"/>
      <c r="C292" s="40"/>
      <c r="D292" s="43"/>
      <c r="E292" s="40"/>
      <c r="F292" s="40"/>
      <c r="G292" s="33" t="s">
        <v>43</v>
      </c>
      <c r="H292" s="21">
        <f t="shared" ref="H292" si="81">J292+K292+L292</f>
        <v>0</v>
      </c>
      <c r="I292" s="21">
        <v>0</v>
      </c>
      <c r="J292" s="21">
        <v>0</v>
      </c>
      <c r="K292" s="21">
        <v>0</v>
      </c>
      <c r="L292" s="21">
        <v>0</v>
      </c>
      <c r="M292" s="21">
        <v>0</v>
      </c>
    </row>
    <row r="293" spans="1:13" ht="18.75" x14ac:dyDescent="0.25">
      <c r="A293" s="44"/>
      <c r="B293" s="40"/>
      <c r="C293" s="40"/>
      <c r="D293" s="44"/>
      <c r="E293" s="40"/>
      <c r="F293" s="40"/>
      <c r="G293" s="33" t="s">
        <v>139</v>
      </c>
      <c r="H293" s="21">
        <f t="shared" si="80"/>
        <v>0</v>
      </c>
      <c r="I293" s="21">
        <v>0</v>
      </c>
      <c r="J293" s="21">
        <v>0</v>
      </c>
      <c r="K293" s="21">
        <v>0</v>
      </c>
      <c r="L293" s="21">
        <v>0</v>
      </c>
      <c r="M293" s="21">
        <v>0</v>
      </c>
    </row>
    <row r="294" spans="1:13" ht="93.75" x14ac:dyDescent="0.25">
      <c r="A294" s="42" t="s">
        <v>102</v>
      </c>
      <c r="B294" s="40" t="s">
        <v>27</v>
      </c>
      <c r="C294" s="55" t="s">
        <v>104</v>
      </c>
      <c r="D294" s="56">
        <v>41379.4</v>
      </c>
      <c r="E294" s="40" t="s">
        <v>86</v>
      </c>
      <c r="F294" s="40" t="s">
        <v>123</v>
      </c>
      <c r="G294" s="20" t="s">
        <v>71</v>
      </c>
      <c r="H294" s="21">
        <f>H295+H296+H297+H298+H299+H300+H301+H302+H303+H304+H306</f>
        <v>34990</v>
      </c>
      <c r="I294" s="21">
        <f>I295+I296+I297+I298+I299+I300+I301+I302+I303+I304+I306</f>
        <v>34990</v>
      </c>
      <c r="J294" s="21">
        <v>0</v>
      </c>
      <c r="K294" s="21">
        <f>K295+K296+K297+K298+K299+K300+K301+K302+K303+K304+K306</f>
        <v>32890.6</v>
      </c>
      <c r="L294" s="21">
        <f>L295+L296+L297+L298+L299+L300+L301+L302+L303+L304+L306</f>
        <v>2099.4</v>
      </c>
      <c r="M294" s="21">
        <v>0</v>
      </c>
    </row>
    <row r="295" spans="1:13" ht="18.75" x14ac:dyDescent="0.25">
      <c r="A295" s="43"/>
      <c r="B295" s="40"/>
      <c r="C295" s="40"/>
      <c r="D295" s="43"/>
      <c r="E295" s="40"/>
      <c r="F295" s="40"/>
      <c r="G295" s="20" t="s">
        <v>0</v>
      </c>
      <c r="H295" s="21">
        <f>J295+K295+L295</f>
        <v>0</v>
      </c>
      <c r="I295" s="21">
        <v>0</v>
      </c>
      <c r="J295" s="21">
        <v>0</v>
      </c>
      <c r="K295" s="21">
        <v>0</v>
      </c>
      <c r="L295" s="21">
        <v>0</v>
      </c>
      <c r="M295" s="21">
        <v>0</v>
      </c>
    </row>
    <row r="296" spans="1:13" ht="18.75" x14ac:dyDescent="0.25">
      <c r="A296" s="43"/>
      <c r="B296" s="40"/>
      <c r="C296" s="40"/>
      <c r="D296" s="43"/>
      <c r="E296" s="40"/>
      <c r="F296" s="40"/>
      <c r="G296" s="10" t="s">
        <v>1</v>
      </c>
      <c r="H296" s="21">
        <f t="shared" ref="H296:H297" si="82">J296+K296+L296</f>
        <v>0</v>
      </c>
      <c r="I296" s="21">
        <v>0</v>
      </c>
      <c r="J296" s="21">
        <v>0</v>
      </c>
      <c r="K296" s="21">
        <v>0</v>
      </c>
      <c r="L296" s="21">
        <v>0</v>
      </c>
      <c r="M296" s="21">
        <v>0</v>
      </c>
    </row>
    <row r="297" spans="1:13" ht="18.75" x14ac:dyDescent="0.25">
      <c r="A297" s="43"/>
      <c r="B297" s="40"/>
      <c r="C297" s="40"/>
      <c r="D297" s="43"/>
      <c r="E297" s="40"/>
      <c r="F297" s="40"/>
      <c r="G297" s="10" t="s">
        <v>2</v>
      </c>
      <c r="H297" s="21">
        <f t="shared" si="82"/>
        <v>0</v>
      </c>
      <c r="I297" s="21">
        <v>0</v>
      </c>
      <c r="J297" s="21">
        <v>0</v>
      </c>
      <c r="K297" s="21">
        <v>0</v>
      </c>
      <c r="L297" s="21">
        <v>0</v>
      </c>
      <c r="M297" s="21">
        <v>0</v>
      </c>
    </row>
    <row r="298" spans="1:13" ht="18.75" x14ac:dyDescent="0.25">
      <c r="A298" s="43"/>
      <c r="B298" s="40"/>
      <c r="C298" s="40"/>
      <c r="D298" s="43"/>
      <c r="E298" s="40"/>
      <c r="F298" s="40"/>
      <c r="G298" s="10" t="s">
        <v>3</v>
      </c>
      <c r="H298" s="21">
        <v>0</v>
      </c>
      <c r="I298" s="21">
        <v>0</v>
      </c>
      <c r="J298" s="21">
        <v>0</v>
      </c>
      <c r="K298" s="21">
        <v>0</v>
      </c>
      <c r="L298" s="21">
        <v>0</v>
      </c>
      <c r="M298" s="21">
        <v>0</v>
      </c>
    </row>
    <row r="299" spans="1:13" ht="18.75" x14ac:dyDescent="0.25">
      <c r="A299" s="43"/>
      <c r="B299" s="40"/>
      <c r="C299" s="40"/>
      <c r="D299" s="43"/>
      <c r="E299" s="40"/>
      <c r="F299" s="40"/>
      <c r="G299" s="10" t="s">
        <v>4</v>
      </c>
      <c r="H299" s="21">
        <v>0</v>
      </c>
      <c r="I299" s="21">
        <v>0</v>
      </c>
      <c r="J299" s="21">
        <v>0</v>
      </c>
      <c r="K299" s="21">
        <v>0</v>
      </c>
      <c r="L299" s="21">
        <v>0</v>
      </c>
      <c r="M299" s="21">
        <v>0</v>
      </c>
    </row>
    <row r="300" spans="1:13" ht="18.75" x14ac:dyDescent="0.25">
      <c r="A300" s="43"/>
      <c r="B300" s="40"/>
      <c r="C300" s="40"/>
      <c r="D300" s="43"/>
      <c r="E300" s="40"/>
      <c r="F300" s="40"/>
      <c r="G300" s="10" t="s">
        <v>5</v>
      </c>
      <c r="H300" s="21">
        <v>0</v>
      </c>
      <c r="I300" s="21">
        <v>0</v>
      </c>
      <c r="J300" s="21">
        <v>0</v>
      </c>
      <c r="K300" s="21">
        <v>0</v>
      </c>
      <c r="L300" s="21">
        <v>0</v>
      </c>
      <c r="M300" s="21">
        <v>0</v>
      </c>
    </row>
    <row r="301" spans="1:13" ht="18.75" x14ac:dyDescent="0.25">
      <c r="A301" s="43"/>
      <c r="B301" s="40"/>
      <c r="C301" s="40"/>
      <c r="D301" s="43"/>
      <c r="E301" s="40"/>
      <c r="F301" s="40"/>
      <c r="G301" s="10" t="s">
        <v>33</v>
      </c>
      <c r="H301" s="21">
        <f t="shared" ref="H301" si="83">J301+K301+L301</f>
        <v>0</v>
      </c>
      <c r="I301" s="21">
        <v>0</v>
      </c>
      <c r="J301" s="21">
        <v>0</v>
      </c>
      <c r="K301" s="21">
        <v>0</v>
      </c>
      <c r="L301" s="21">
        <v>0</v>
      </c>
      <c r="M301" s="21">
        <v>0</v>
      </c>
    </row>
    <row r="302" spans="1:13" ht="18.75" x14ac:dyDescent="0.25">
      <c r="A302" s="43"/>
      <c r="B302" s="40"/>
      <c r="C302" s="40"/>
      <c r="D302" s="43"/>
      <c r="E302" s="40"/>
      <c r="F302" s="40"/>
      <c r="G302" s="10" t="s">
        <v>40</v>
      </c>
      <c r="H302" s="21">
        <f>J302+K302+L302</f>
        <v>3499</v>
      </c>
      <c r="I302" s="21">
        <f>K302+L302</f>
        <v>3499</v>
      </c>
      <c r="J302" s="21">
        <v>0</v>
      </c>
      <c r="K302" s="21">
        <v>3289.1</v>
      </c>
      <c r="L302" s="21">
        <v>209.9</v>
      </c>
      <c r="M302" s="21">
        <v>0</v>
      </c>
    </row>
    <row r="303" spans="1:13" ht="18.75" x14ac:dyDescent="0.25">
      <c r="A303" s="43"/>
      <c r="B303" s="40"/>
      <c r="C303" s="40"/>
      <c r="D303" s="43"/>
      <c r="E303" s="40"/>
      <c r="F303" s="40"/>
      <c r="G303" s="10" t="s">
        <v>41</v>
      </c>
      <c r="H303" s="21">
        <f t="shared" ref="H303:H306" si="84">J303+K303+L303</f>
        <v>0</v>
      </c>
      <c r="I303" s="21">
        <f>K303+L303</f>
        <v>0</v>
      </c>
      <c r="J303" s="21">
        <v>0</v>
      </c>
      <c r="K303" s="21">
        <f>29601.5-29601.5</f>
        <v>0</v>
      </c>
      <c r="L303" s="21">
        <v>0</v>
      </c>
      <c r="M303" s="21">
        <v>0</v>
      </c>
    </row>
    <row r="304" spans="1:13" ht="18.75" x14ac:dyDescent="0.25">
      <c r="A304" s="43"/>
      <c r="B304" s="40"/>
      <c r="C304" s="40"/>
      <c r="D304" s="43"/>
      <c r="E304" s="40"/>
      <c r="F304" s="40"/>
      <c r="G304" s="10" t="s">
        <v>42</v>
      </c>
      <c r="H304" s="21">
        <f t="shared" si="84"/>
        <v>31491</v>
      </c>
      <c r="I304" s="21">
        <f>H304</f>
        <v>31491</v>
      </c>
      <c r="J304" s="21">
        <v>0</v>
      </c>
      <c r="K304" s="21">
        <v>29601.5</v>
      </c>
      <c r="L304" s="21">
        <v>1889.5</v>
      </c>
      <c r="M304" s="21">
        <v>0</v>
      </c>
    </row>
    <row r="305" spans="1:16" ht="18.75" x14ac:dyDescent="0.25">
      <c r="A305" s="43"/>
      <c r="B305" s="40"/>
      <c r="C305" s="40"/>
      <c r="D305" s="43"/>
      <c r="E305" s="40"/>
      <c r="F305" s="40"/>
      <c r="G305" s="33" t="s">
        <v>43</v>
      </c>
      <c r="H305" s="21">
        <f t="shared" ref="H305" si="85">J305+K305+L305</f>
        <v>0</v>
      </c>
      <c r="I305" s="21">
        <v>0</v>
      </c>
      <c r="J305" s="21">
        <v>0</v>
      </c>
      <c r="K305" s="21">
        <v>0</v>
      </c>
      <c r="L305" s="21">
        <v>0</v>
      </c>
      <c r="M305" s="21">
        <v>0</v>
      </c>
    </row>
    <row r="306" spans="1:16" ht="18.75" x14ac:dyDescent="0.25">
      <c r="A306" s="44"/>
      <c r="B306" s="40"/>
      <c r="C306" s="40"/>
      <c r="D306" s="44"/>
      <c r="E306" s="40"/>
      <c r="F306" s="40"/>
      <c r="G306" s="33" t="s">
        <v>139</v>
      </c>
      <c r="H306" s="21">
        <f t="shared" si="84"/>
        <v>0</v>
      </c>
      <c r="I306" s="21">
        <v>0</v>
      </c>
      <c r="J306" s="21">
        <v>0</v>
      </c>
      <c r="K306" s="21">
        <v>0</v>
      </c>
      <c r="L306" s="21">
        <v>0</v>
      </c>
      <c r="M306" s="21">
        <v>0</v>
      </c>
    </row>
    <row r="307" spans="1:16" ht="81" customHeight="1" x14ac:dyDescent="0.25">
      <c r="A307" s="42" t="s">
        <v>55</v>
      </c>
      <c r="B307" s="40" t="s">
        <v>27</v>
      </c>
      <c r="C307" s="40" t="s">
        <v>32</v>
      </c>
      <c r="D307" s="40">
        <v>6356.5</v>
      </c>
      <c r="E307" s="40" t="s">
        <v>86</v>
      </c>
      <c r="F307" s="40" t="s">
        <v>66</v>
      </c>
      <c r="G307" s="20" t="s">
        <v>71</v>
      </c>
      <c r="H307" s="21">
        <f>H308+H309+H310+H311+H312+H313+H314+H315+H316+H317+H319</f>
        <v>6356.5</v>
      </c>
      <c r="I307" s="21">
        <f>I308+I309+I310+I311+I312+I313+I314</f>
        <v>6356.5</v>
      </c>
      <c r="J307" s="21">
        <v>0</v>
      </c>
      <c r="K307" s="21">
        <f>K320+K333+K345+K503</f>
        <v>0</v>
      </c>
      <c r="L307" s="21">
        <f>L308+L309+L310+L311+L312+L313+L314+L315+L316+L317+L319</f>
        <v>6356.5</v>
      </c>
      <c r="M307" s="21">
        <v>0</v>
      </c>
      <c r="P307" s="12" t="e">
        <f>H158+H61+H115+H130+H48+#REF!+H101+H75+H88+H144+#REF!</f>
        <v>#REF!</v>
      </c>
    </row>
    <row r="308" spans="1:16" ht="18.75" x14ac:dyDescent="0.25">
      <c r="A308" s="43"/>
      <c r="B308" s="40"/>
      <c r="C308" s="40"/>
      <c r="D308" s="40"/>
      <c r="E308" s="40"/>
      <c r="F308" s="40"/>
      <c r="G308" s="20" t="s">
        <v>0</v>
      </c>
      <c r="H308" s="21">
        <f>J308+K308+L308</f>
        <v>0</v>
      </c>
      <c r="I308" s="21">
        <v>0</v>
      </c>
      <c r="J308" s="21">
        <v>0</v>
      </c>
      <c r="K308" s="21">
        <v>0</v>
      </c>
      <c r="L308" s="21">
        <v>0</v>
      </c>
      <c r="M308" s="21">
        <v>0</v>
      </c>
      <c r="N308" s="2">
        <v>0</v>
      </c>
    </row>
    <row r="309" spans="1:16" ht="18.75" x14ac:dyDescent="0.25">
      <c r="A309" s="43"/>
      <c r="B309" s="40"/>
      <c r="C309" s="40"/>
      <c r="D309" s="40"/>
      <c r="E309" s="40"/>
      <c r="F309" s="40"/>
      <c r="G309" s="10" t="s">
        <v>1</v>
      </c>
      <c r="H309" s="21">
        <f t="shared" ref="H309:H319" si="86">J309+K309+L309</f>
        <v>0</v>
      </c>
      <c r="I309" s="21">
        <v>0</v>
      </c>
      <c r="J309" s="21">
        <v>0</v>
      </c>
      <c r="K309" s="21">
        <v>0</v>
      </c>
      <c r="L309" s="21">
        <v>0</v>
      </c>
      <c r="M309" s="21">
        <v>0</v>
      </c>
    </row>
    <row r="310" spans="1:16" ht="18.75" x14ac:dyDescent="0.25">
      <c r="A310" s="43"/>
      <c r="B310" s="40"/>
      <c r="C310" s="40"/>
      <c r="D310" s="40"/>
      <c r="E310" s="40"/>
      <c r="F310" s="40"/>
      <c r="G310" s="10" t="s">
        <v>2</v>
      </c>
      <c r="H310" s="21">
        <f t="shared" si="86"/>
        <v>0</v>
      </c>
      <c r="I310" s="21">
        <v>0</v>
      </c>
      <c r="J310" s="21">
        <v>0</v>
      </c>
      <c r="K310" s="21">
        <v>0</v>
      </c>
      <c r="L310" s="21">
        <v>0</v>
      </c>
      <c r="M310" s="21">
        <v>0</v>
      </c>
    </row>
    <row r="311" spans="1:16" ht="18.75" x14ac:dyDescent="0.25">
      <c r="A311" s="43"/>
      <c r="B311" s="40"/>
      <c r="C311" s="40"/>
      <c r="D311" s="40"/>
      <c r="E311" s="40"/>
      <c r="F311" s="40"/>
      <c r="G311" s="10" t="s">
        <v>3</v>
      </c>
      <c r="H311" s="21">
        <f t="shared" si="86"/>
        <v>532.5</v>
      </c>
      <c r="I311" s="21">
        <v>532.5</v>
      </c>
      <c r="J311" s="21">
        <v>0</v>
      </c>
      <c r="K311" s="21">
        <v>0</v>
      </c>
      <c r="L311" s="21">
        <v>532.5</v>
      </c>
      <c r="M311" s="21">
        <v>0</v>
      </c>
    </row>
    <row r="312" spans="1:16" ht="18.75" x14ac:dyDescent="0.25">
      <c r="A312" s="43"/>
      <c r="B312" s="40"/>
      <c r="C312" s="40"/>
      <c r="D312" s="40"/>
      <c r="E312" s="40"/>
      <c r="F312" s="40"/>
      <c r="G312" s="10" t="s">
        <v>4</v>
      </c>
      <c r="H312" s="21">
        <f t="shared" si="86"/>
        <v>563.70000000000005</v>
      </c>
      <c r="I312" s="21">
        <v>563.70000000000005</v>
      </c>
      <c r="J312" s="21">
        <v>0</v>
      </c>
      <c r="K312" s="21">
        <v>0</v>
      </c>
      <c r="L312" s="21">
        <v>563.70000000000005</v>
      </c>
      <c r="M312" s="21">
        <v>0</v>
      </c>
    </row>
    <row r="313" spans="1:16" ht="18.75" x14ac:dyDescent="0.25">
      <c r="A313" s="43"/>
      <c r="B313" s="40"/>
      <c r="C313" s="40"/>
      <c r="D313" s="40"/>
      <c r="E313" s="40"/>
      <c r="F313" s="40"/>
      <c r="G313" s="10" t="s">
        <v>5</v>
      </c>
      <c r="H313" s="21">
        <f t="shared" si="86"/>
        <v>5260.3</v>
      </c>
      <c r="I313" s="21">
        <f>8100-85.7-2754</f>
        <v>5260.3</v>
      </c>
      <c r="J313" s="21">
        <v>0</v>
      </c>
      <c r="K313" s="21">
        <v>0</v>
      </c>
      <c r="L313" s="21">
        <f>8100-85.7-2754</f>
        <v>5260.3</v>
      </c>
      <c r="M313" s="21">
        <v>0</v>
      </c>
    </row>
    <row r="314" spans="1:16" ht="18.75" x14ac:dyDescent="0.25">
      <c r="A314" s="43"/>
      <c r="B314" s="40"/>
      <c r="C314" s="40"/>
      <c r="D314" s="40"/>
      <c r="E314" s="40"/>
      <c r="F314" s="40"/>
      <c r="G314" s="10" t="s">
        <v>33</v>
      </c>
      <c r="H314" s="21">
        <f t="shared" si="86"/>
        <v>0</v>
      </c>
      <c r="I314" s="21">
        <v>0</v>
      </c>
      <c r="J314" s="21">
        <v>0</v>
      </c>
      <c r="K314" s="21">
        <v>0</v>
      </c>
      <c r="L314" s="21">
        <v>0</v>
      </c>
      <c r="M314" s="21">
        <v>0</v>
      </c>
    </row>
    <row r="315" spans="1:16" ht="18.75" x14ac:dyDescent="0.25">
      <c r="A315" s="43"/>
      <c r="B315" s="40"/>
      <c r="C315" s="40"/>
      <c r="D315" s="40"/>
      <c r="E315" s="40"/>
      <c r="F315" s="40"/>
      <c r="G315" s="10" t="s">
        <v>40</v>
      </c>
      <c r="H315" s="21">
        <f>J315+K315+L315</f>
        <v>0</v>
      </c>
      <c r="I315" s="21">
        <v>0</v>
      </c>
      <c r="J315" s="21">
        <v>0</v>
      </c>
      <c r="K315" s="21">
        <v>0</v>
      </c>
      <c r="L315" s="21">
        <v>0</v>
      </c>
      <c r="M315" s="21">
        <v>0</v>
      </c>
      <c r="N315" s="2">
        <v>3000</v>
      </c>
    </row>
    <row r="316" spans="1:16" ht="18.75" x14ac:dyDescent="0.25">
      <c r="A316" s="43"/>
      <c r="B316" s="40"/>
      <c r="C316" s="40"/>
      <c r="D316" s="40"/>
      <c r="E316" s="40"/>
      <c r="F316" s="40"/>
      <c r="G316" s="10" t="s">
        <v>41</v>
      </c>
      <c r="H316" s="21">
        <f t="shared" si="86"/>
        <v>0</v>
      </c>
      <c r="I316" s="21">
        <v>0</v>
      </c>
      <c r="J316" s="21">
        <v>0</v>
      </c>
      <c r="K316" s="21">
        <v>0</v>
      </c>
      <c r="L316" s="21">
        <v>0</v>
      </c>
      <c r="M316" s="21">
        <v>0</v>
      </c>
    </row>
    <row r="317" spans="1:16" ht="18.75" x14ac:dyDescent="0.25">
      <c r="A317" s="43"/>
      <c r="B317" s="40"/>
      <c r="C317" s="40"/>
      <c r="D317" s="40"/>
      <c r="E317" s="40"/>
      <c r="F317" s="40"/>
      <c r="G317" s="10" t="s">
        <v>42</v>
      </c>
      <c r="H317" s="21">
        <f t="shared" si="86"/>
        <v>0</v>
      </c>
      <c r="I317" s="21">
        <v>0</v>
      </c>
      <c r="J317" s="21">
        <v>0</v>
      </c>
      <c r="K317" s="21">
        <v>0</v>
      </c>
      <c r="L317" s="21">
        <v>0</v>
      </c>
      <c r="M317" s="21">
        <v>0</v>
      </c>
    </row>
    <row r="318" spans="1:16" ht="18.75" x14ac:dyDescent="0.25">
      <c r="A318" s="43"/>
      <c r="B318" s="40"/>
      <c r="C318" s="40"/>
      <c r="D318" s="40"/>
      <c r="E318" s="40"/>
      <c r="F318" s="40"/>
      <c r="G318" s="33" t="s">
        <v>43</v>
      </c>
      <c r="H318" s="21">
        <f t="shared" ref="H318" si="87">J318+K318+L318</f>
        <v>0</v>
      </c>
      <c r="I318" s="21">
        <v>0</v>
      </c>
      <c r="J318" s="21">
        <v>0</v>
      </c>
      <c r="K318" s="21">
        <v>0</v>
      </c>
      <c r="L318" s="21">
        <v>0</v>
      </c>
      <c r="M318" s="21">
        <v>0</v>
      </c>
    </row>
    <row r="319" spans="1:16" ht="18.75" x14ac:dyDescent="0.25">
      <c r="A319" s="44"/>
      <c r="B319" s="40"/>
      <c r="C319" s="40"/>
      <c r="D319" s="40"/>
      <c r="E319" s="40"/>
      <c r="F319" s="40"/>
      <c r="G319" s="33" t="s">
        <v>139</v>
      </c>
      <c r="H319" s="21">
        <f t="shared" si="86"/>
        <v>0</v>
      </c>
      <c r="I319" s="21">
        <v>0</v>
      </c>
      <c r="J319" s="21">
        <v>0</v>
      </c>
      <c r="K319" s="21">
        <v>0</v>
      </c>
      <c r="L319" s="21">
        <v>0</v>
      </c>
      <c r="M319" s="21">
        <v>0</v>
      </c>
    </row>
    <row r="320" spans="1:16" ht="106.5" hidden="1" customHeight="1" x14ac:dyDescent="0.25">
      <c r="A320" s="42" t="s">
        <v>89</v>
      </c>
      <c r="B320" s="40" t="s">
        <v>27</v>
      </c>
      <c r="C320" s="48" t="s">
        <v>88</v>
      </c>
      <c r="D320" s="25">
        <v>1700</v>
      </c>
      <c r="E320" s="40" t="s">
        <v>86</v>
      </c>
      <c r="F320" s="26" t="s">
        <v>87</v>
      </c>
      <c r="G320" s="20" t="s">
        <v>71</v>
      </c>
      <c r="H320" s="21">
        <f>H327</f>
        <v>0</v>
      </c>
      <c r="I320" s="21">
        <f>I327</f>
        <v>0</v>
      </c>
      <c r="J320" s="21">
        <f>J327</f>
        <v>0</v>
      </c>
      <c r="K320" s="21">
        <f>K327</f>
        <v>0</v>
      </c>
      <c r="L320" s="21">
        <f>L327</f>
        <v>0</v>
      </c>
      <c r="M320" s="21">
        <v>0</v>
      </c>
    </row>
    <row r="321" spans="1:13" ht="18.75" hidden="1" customHeight="1" x14ac:dyDescent="0.25">
      <c r="A321" s="43"/>
      <c r="B321" s="40"/>
      <c r="C321" s="49"/>
      <c r="D321" s="27"/>
      <c r="E321" s="40"/>
      <c r="F321" s="28"/>
      <c r="G321" s="20" t="s">
        <v>0</v>
      </c>
      <c r="H321" s="21">
        <f>J321+K321+L321</f>
        <v>0</v>
      </c>
      <c r="I321" s="21">
        <v>0</v>
      </c>
      <c r="J321" s="21">
        <v>0</v>
      </c>
      <c r="K321" s="21">
        <v>0</v>
      </c>
      <c r="L321" s="21">
        <v>0</v>
      </c>
      <c r="M321" s="21">
        <v>0</v>
      </c>
    </row>
    <row r="322" spans="1:13" ht="18.75" hidden="1" customHeight="1" x14ac:dyDescent="0.25">
      <c r="A322" s="43"/>
      <c r="B322" s="40"/>
      <c r="C322" s="49"/>
      <c r="D322" s="27"/>
      <c r="E322" s="40"/>
      <c r="F322" s="28"/>
      <c r="G322" s="10" t="s">
        <v>1</v>
      </c>
      <c r="H322" s="21">
        <f t="shared" ref="H322:H323" si="88">J322+K322+L322</f>
        <v>0</v>
      </c>
      <c r="I322" s="21">
        <v>0</v>
      </c>
      <c r="J322" s="21">
        <v>0</v>
      </c>
      <c r="K322" s="21">
        <v>0</v>
      </c>
      <c r="L322" s="21">
        <v>0</v>
      </c>
      <c r="M322" s="21">
        <v>0</v>
      </c>
    </row>
    <row r="323" spans="1:13" ht="18.75" hidden="1" customHeight="1" x14ac:dyDescent="0.25">
      <c r="A323" s="43"/>
      <c r="B323" s="40"/>
      <c r="C323" s="49"/>
      <c r="D323" s="27"/>
      <c r="E323" s="40"/>
      <c r="F323" s="28"/>
      <c r="G323" s="10" t="s">
        <v>2</v>
      </c>
      <c r="H323" s="21">
        <f t="shared" si="88"/>
        <v>0</v>
      </c>
      <c r="I323" s="21">
        <v>0</v>
      </c>
      <c r="J323" s="21">
        <v>0</v>
      </c>
      <c r="K323" s="21">
        <v>0</v>
      </c>
      <c r="L323" s="21">
        <v>0</v>
      </c>
      <c r="M323" s="21">
        <v>0</v>
      </c>
    </row>
    <row r="324" spans="1:13" ht="18.75" hidden="1" customHeight="1" x14ac:dyDescent="0.25">
      <c r="A324" s="43"/>
      <c r="B324" s="40"/>
      <c r="C324" s="49"/>
      <c r="D324" s="27"/>
      <c r="E324" s="40"/>
      <c r="F324" s="28"/>
      <c r="G324" s="10" t="s">
        <v>3</v>
      </c>
      <c r="H324" s="21">
        <f>J324+K324+L324</f>
        <v>0</v>
      </c>
      <c r="I324" s="21">
        <v>0</v>
      </c>
      <c r="J324" s="21">
        <v>0</v>
      </c>
      <c r="K324" s="21">
        <v>0</v>
      </c>
      <c r="L324" s="21">
        <v>0</v>
      </c>
      <c r="M324" s="21">
        <v>0</v>
      </c>
    </row>
    <row r="325" spans="1:13" ht="18.75" hidden="1" customHeight="1" x14ac:dyDescent="0.25">
      <c r="A325" s="43"/>
      <c r="B325" s="40"/>
      <c r="C325" s="49"/>
      <c r="D325" s="27"/>
      <c r="E325" s="40"/>
      <c r="F325" s="28"/>
      <c r="G325" s="10" t="s">
        <v>4</v>
      </c>
      <c r="H325" s="21">
        <f t="shared" ref="H325:H326" si="89">J325+K325+L325</f>
        <v>0</v>
      </c>
      <c r="I325" s="21">
        <v>0</v>
      </c>
      <c r="J325" s="21">
        <v>0</v>
      </c>
      <c r="K325" s="21">
        <v>0</v>
      </c>
      <c r="L325" s="21">
        <v>0</v>
      </c>
      <c r="M325" s="21">
        <v>0</v>
      </c>
    </row>
    <row r="326" spans="1:13" ht="18.75" hidden="1" customHeight="1" x14ac:dyDescent="0.25">
      <c r="A326" s="43"/>
      <c r="B326" s="40"/>
      <c r="C326" s="49"/>
      <c r="D326" s="27"/>
      <c r="E326" s="40"/>
      <c r="F326" s="28"/>
      <c r="G326" s="10" t="s">
        <v>5</v>
      </c>
      <c r="H326" s="21">
        <f t="shared" si="89"/>
        <v>0</v>
      </c>
      <c r="I326" s="21">
        <v>0</v>
      </c>
      <c r="J326" s="21">
        <v>0</v>
      </c>
      <c r="K326" s="21">
        <v>0</v>
      </c>
      <c r="L326" s="21">
        <v>0</v>
      </c>
      <c r="M326" s="21">
        <v>0</v>
      </c>
    </row>
    <row r="327" spans="1:13" ht="18" hidden="1" customHeight="1" x14ac:dyDescent="0.25">
      <c r="A327" s="43"/>
      <c r="B327" s="40"/>
      <c r="C327" s="49"/>
      <c r="D327" s="27"/>
      <c r="E327" s="40"/>
      <c r="F327" s="28"/>
      <c r="G327" s="10" t="s">
        <v>33</v>
      </c>
      <c r="H327" s="21">
        <f>L327</f>
        <v>0</v>
      </c>
      <c r="I327" s="21">
        <f>1700-1700</f>
        <v>0</v>
      </c>
      <c r="J327" s="21">
        <v>0</v>
      </c>
      <c r="K327" s="21">
        <v>0</v>
      </c>
      <c r="L327" s="21">
        <f>1700-1700</f>
        <v>0</v>
      </c>
      <c r="M327" s="21">
        <v>0</v>
      </c>
    </row>
    <row r="328" spans="1:13" ht="18.75" hidden="1" customHeight="1" x14ac:dyDescent="0.25">
      <c r="A328" s="43"/>
      <c r="B328" s="40"/>
      <c r="C328" s="49"/>
      <c r="D328" s="27"/>
      <c r="E328" s="40"/>
      <c r="F328" s="28"/>
      <c r="G328" s="10" t="s">
        <v>40</v>
      </c>
      <c r="H328" s="21">
        <f>J328+K328+L328</f>
        <v>0</v>
      </c>
      <c r="I328" s="21">
        <v>0</v>
      </c>
      <c r="J328" s="21">
        <v>0</v>
      </c>
      <c r="K328" s="21">
        <v>0</v>
      </c>
      <c r="L328" s="21">
        <v>0</v>
      </c>
      <c r="M328" s="21">
        <v>0</v>
      </c>
    </row>
    <row r="329" spans="1:13" ht="18.75" hidden="1" customHeight="1" x14ac:dyDescent="0.25">
      <c r="A329" s="43"/>
      <c r="B329" s="40"/>
      <c r="C329" s="49"/>
      <c r="D329" s="27"/>
      <c r="E329" s="40"/>
      <c r="F329" s="28"/>
      <c r="G329" s="10" t="s">
        <v>41</v>
      </c>
      <c r="H329" s="21">
        <f t="shared" ref="H329:H330" si="90">J329+K329+L329</f>
        <v>0</v>
      </c>
      <c r="I329" s="21">
        <v>0</v>
      </c>
      <c r="J329" s="21">
        <v>0</v>
      </c>
      <c r="K329" s="21">
        <v>0</v>
      </c>
      <c r="L329" s="21">
        <v>0</v>
      </c>
      <c r="M329" s="21">
        <v>0</v>
      </c>
    </row>
    <row r="330" spans="1:13" ht="24" hidden="1" customHeight="1" x14ac:dyDescent="0.25">
      <c r="A330" s="43"/>
      <c r="B330" s="40"/>
      <c r="C330" s="49"/>
      <c r="D330" s="27"/>
      <c r="E330" s="40"/>
      <c r="F330" s="28"/>
      <c r="G330" s="10" t="s">
        <v>42</v>
      </c>
      <c r="H330" s="21">
        <f t="shared" si="90"/>
        <v>0</v>
      </c>
      <c r="I330" s="21">
        <v>0</v>
      </c>
      <c r="J330" s="21">
        <v>0</v>
      </c>
      <c r="K330" s="21">
        <v>0</v>
      </c>
      <c r="L330" s="21">
        <v>0</v>
      </c>
      <c r="M330" s="21">
        <v>0</v>
      </c>
    </row>
    <row r="331" spans="1:13" ht="21.75" hidden="1" customHeight="1" x14ac:dyDescent="0.25">
      <c r="A331" s="44"/>
      <c r="B331" s="40"/>
      <c r="C331" s="50"/>
      <c r="D331" s="29"/>
      <c r="E331" s="40"/>
      <c r="F331" s="30"/>
      <c r="G331" s="10" t="s">
        <v>43</v>
      </c>
      <c r="H331" s="21">
        <f>J331+K331+L331</f>
        <v>0</v>
      </c>
      <c r="I331" s="21">
        <v>0</v>
      </c>
      <c r="J331" s="21">
        <v>0</v>
      </c>
      <c r="K331" s="21">
        <v>0</v>
      </c>
      <c r="L331" s="21">
        <v>0</v>
      </c>
      <c r="M331" s="21">
        <v>0</v>
      </c>
    </row>
    <row r="332" spans="1:13" ht="77.25" hidden="1" customHeight="1" x14ac:dyDescent="0.25">
      <c r="A332" s="42"/>
      <c r="B332" s="42"/>
      <c r="C332" s="42"/>
      <c r="D332" s="42"/>
      <c r="E332" s="42"/>
      <c r="F332" s="42"/>
      <c r="G332" s="20"/>
      <c r="H332" s="21"/>
      <c r="I332" s="21"/>
      <c r="J332" s="21"/>
      <c r="K332" s="21"/>
      <c r="L332" s="21"/>
      <c r="M332" s="21"/>
    </row>
    <row r="333" spans="1:13" ht="18.75" hidden="1" x14ac:dyDescent="0.25">
      <c r="A333" s="43"/>
      <c r="B333" s="43"/>
      <c r="C333" s="43"/>
      <c r="D333" s="43"/>
      <c r="E333" s="43"/>
      <c r="F333" s="43"/>
      <c r="G333" s="20"/>
      <c r="H333" s="21"/>
      <c r="I333" s="21"/>
      <c r="J333" s="21"/>
      <c r="K333" s="21"/>
      <c r="L333" s="21"/>
      <c r="M333" s="21"/>
    </row>
    <row r="334" spans="1:13" ht="18.75" hidden="1" x14ac:dyDescent="0.25">
      <c r="A334" s="43"/>
      <c r="B334" s="43"/>
      <c r="C334" s="43"/>
      <c r="D334" s="43"/>
      <c r="E334" s="43"/>
      <c r="F334" s="43"/>
      <c r="G334" s="10"/>
      <c r="H334" s="21"/>
      <c r="I334" s="21"/>
      <c r="J334" s="21"/>
      <c r="K334" s="21"/>
      <c r="L334" s="21"/>
      <c r="M334" s="21"/>
    </row>
    <row r="335" spans="1:13" ht="18.75" hidden="1" x14ac:dyDescent="0.25">
      <c r="A335" s="43"/>
      <c r="B335" s="43"/>
      <c r="C335" s="43"/>
      <c r="D335" s="43"/>
      <c r="E335" s="43"/>
      <c r="F335" s="43"/>
      <c r="G335" s="10"/>
      <c r="H335" s="21"/>
      <c r="I335" s="21"/>
      <c r="J335" s="21"/>
      <c r="K335" s="21"/>
      <c r="L335" s="21"/>
      <c r="M335" s="21"/>
    </row>
    <row r="336" spans="1:13" ht="18.75" hidden="1" x14ac:dyDescent="0.25">
      <c r="A336" s="43"/>
      <c r="B336" s="43"/>
      <c r="C336" s="43"/>
      <c r="D336" s="43"/>
      <c r="E336" s="43"/>
      <c r="F336" s="43"/>
      <c r="G336" s="10"/>
      <c r="H336" s="21"/>
      <c r="I336" s="21"/>
      <c r="J336" s="21"/>
      <c r="K336" s="21"/>
      <c r="L336" s="21"/>
      <c r="M336" s="21"/>
    </row>
    <row r="337" spans="1:13" ht="18.75" hidden="1" x14ac:dyDescent="0.25">
      <c r="A337" s="43"/>
      <c r="B337" s="43"/>
      <c r="C337" s="43"/>
      <c r="D337" s="43"/>
      <c r="E337" s="43"/>
      <c r="F337" s="43"/>
      <c r="G337" s="10"/>
      <c r="H337" s="21"/>
      <c r="I337" s="21"/>
      <c r="J337" s="21"/>
      <c r="K337" s="21"/>
      <c r="L337" s="21"/>
      <c r="M337" s="21"/>
    </row>
    <row r="338" spans="1:13" ht="18.75" hidden="1" x14ac:dyDescent="0.25">
      <c r="A338" s="44"/>
      <c r="B338" s="44"/>
      <c r="C338" s="44"/>
      <c r="D338" s="44"/>
      <c r="E338" s="44"/>
      <c r="F338" s="44"/>
      <c r="G338" s="10"/>
      <c r="H338" s="21"/>
      <c r="I338" s="21"/>
      <c r="J338" s="21"/>
      <c r="K338" s="21"/>
      <c r="L338" s="21"/>
      <c r="M338" s="21"/>
    </row>
    <row r="339" spans="1:13" ht="97.5" hidden="1" customHeight="1" x14ac:dyDescent="0.25">
      <c r="A339" s="42" t="s">
        <v>93</v>
      </c>
      <c r="B339" s="40" t="s">
        <v>14</v>
      </c>
      <c r="C339" s="42" t="s">
        <v>26</v>
      </c>
      <c r="D339" s="57">
        <v>310205.7</v>
      </c>
      <c r="E339" s="40" t="s">
        <v>94</v>
      </c>
      <c r="F339" s="52" t="s">
        <v>92</v>
      </c>
      <c r="G339" s="20" t="s">
        <v>71</v>
      </c>
      <c r="H339" s="21">
        <f>H347+H348</f>
        <v>0</v>
      </c>
      <c r="I339" s="21">
        <f>I347+I348</f>
        <v>0</v>
      </c>
      <c r="J339" s="21">
        <f>J346</f>
        <v>0</v>
      </c>
      <c r="K339" s="21">
        <f>K346</f>
        <v>0</v>
      </c>
      <c r="L339" s="21">
        <f>L347+L348</f>
        <v>0</v>
      </c>
      <c r="M339" s="21">
        <v>0</v>
      </c>
    </row>
    <row r="340" spans="1:13" ht="22.9" hidden="1" customHeight="1" x14ac:dyDescent="0.25">
      <c r="A340" s="43"/>
      <c r="B340" s="40"/>
      <c r="C340" s="43"/>
      <c r="D340" s="58"/>
      <c r="E340" s="40"/>
      <c r="F340" s="53"/>
      <c r="G340" s="20" t="s">
        <v>0</v>
      </c>
      <c r="H340" s="21">
        <f>J340+K340+L340</f>
        <v>0</v>
      </c>
      <c r="I340" s="21">
        <v>0</v>
      </c>
      <c r="J340" s="21">
        <v>0</v>
      </c>
      <c r="K340" s="21">
        <v>0</v>
      </c>
      <c r="L340" s="21">
        <v>0</v>
      </c>
      <c r="M340" s="21">
        <v>0</v>
      </c>
    </row>
    <row r="341" spans="1:13" ht="22.9" hidden="1" customHeight="1" x14ac:dyDescent="0.25">
      <c r="A341" s="43"/>
      <c r="B341" s="40"/>
      <c r="C341" s="43"/>
      <c r="D341" s="58"/>
      <c r="E341" s="40"/>
      <c r="F341" s="53"/>
      <c r="G341" s="10" t="s">
        <v>1</v>
      </c>
      <c r="H341" s="21">
        <f t="shared" ref="H341:H342" si="91">J341+K341+L341</f>
        <v>0</v>
      </c>
      <c r="I341" s="21">
        <v>0</v>
      </c>
      <c r="J341" s="21">
        <v>0</v>
      </c>
      <c r="K341" s="21">
        <v>0</v>
      </c>
      <c r="L341" s="21">
        <v>0</v>
      </c>
      <c r="M341" s="21">
        <v>0</v>
      </c>
    </row>
    <row r="342" spans="1:13" ht="22.9" hidden="1" customHeight="1" x14ac:dyDescent="0.25">
      <c r="A342" s="43"/>
      <c r="B342" s="40"/>
      <c r="C342" s="43"/>
      <c r="D342" s="58"/>
      <c r="E342" s="40"/>
      <c r="F342" s="53"/>
      <c r="G342" s="10" t="s">
        <v>2</v>
      </c>
      <c r="H342" s="21">
        <f t="shared" si="91"/>
        <v>0</v>
      </c>
      <c r="I342" s="21">
        <v>0</v>
      </c>
      <c r="J342" s="21">
        <v>0</v>
      </c>
      <c r="K342" s="21">
        <v>0</v>
      </c>
      <c r="L342" s="21">
        <v>0</v>
      </c>
      <c r="M342" s="21">
        <v>0</v>
      </c>
    </row>
    <row r="343" spans="1:13" ht="22.9" hidden="1" customHeight="1" x14ac:dyDescent="0.25">
      <c r="A343" s="43"/>
      <c r="B343" s="40"/>
      <c r="C343" s="43"/>
      <c r="D343" s="58"/>
      <c r="E343" s="40"/>
      <c r="F343" s="53"/>
      <c r="G343" s="10" t="s">
        <v>3</v>
      </c>
      <c r="H343" s="21">
        <f>J343+K343+L343</f>
        <v>0</v>
      </c>
      <c r="I343" s="21">
        <v>0</v>
      </c>
      <c r="J343" s="21">
        <v>0</v>
      </c>
      <c r="K343" s="21">
        <v>0</v>
      </c>
      <c r="L343" s="21">
        <v>0</v>
      </c>
      <c r="M343" s="21">
        <v>0</v>
      </c>
    </row>
    <row r="344" spans="1:13" ht="22.9" hidden="1" customHeight="1" x14ac:dyDescent="0.25">
      <c r="A344" s="43"/>
      <c r="B344" s="40"/>
      <c r="C344" s="43"/>
      <c r="D344" s="58"/>
      <c r="E344" s="40"/>
      <c r="F344" s="53"/>
      <c r="G344" s="10" t="s">
        <v>4</v>
      </c>
      <c r="H344" s="21">
        <f t="shared" ref="H344:H345" si="92">J344+K344+L344</f>
        <v>0</v>
      </c>
      <c r="I344" s="21">
        <v>0</v>
      </c>
      <c r="J344" s="21">
        <v>0</v>
      </c>
      <c r="K344" s="21">
        <v>0</v>
      </c>
      <c r="L344" s="21">
        <v>0</v>
      </c>
      <c r="M344" s="21">
        <v>0</v>
      </c>
    </row>
    <row r="345" spans="1:13" ht="22.9" hidden="1" customHeight="1" x14ac:dyDescent="0.25">
      <c r="A345" s="43"/>
      <c r="B345" s="40"/>
      <c r="C345" s="43"/>
      <c r="D345" s="58"/>
      <c r="E345" s="40"/>
      <c r="F345" s="53"/>
      <c r="G345" s="10" t="s">
        <v>5</v>
      </c>
      <c r="H345" s="21">
        <f t="shared" si="92"/>
        <v>0</v>
      </c>
      <c r="I345" s="21">
        <v>0</v>
      </c>
      <c r="J345" s="21">
        <v>0</v>
      </c>
      <c r="K345" s="21">
        <v>0</v>
      </c>
      <c r="L345" s="21">
        <v>0</v>
      </c>
      <c r="M345" s="21">
        <v>0</v>
      </c>
    </row>
    <row r="346" spans="1:13" ht="22.9" hidden="1" customHeight="1" x14ac:dyDescent="0.25">
      <c r="A346" s="43"/>
      <c r="B346" s="40"/>
      <c r="C346" s="43"/>
      <c r="D346" s="58"/>
      <c r="E346" s="40"/>
      <c r="F346" s="53"/>
      <c r="G346" s="10" t="s">
        <v>33</v>
      </c>
      <c r="H346" s="21">
        <f>L346</f>
        <v>0</v>
      </c>
      <c r="I346" s="21">
        <v>0</v>
      </c>
      <c r="J346" s="21">
        <v>0</v>
      </c>
      <c r="K346" s="21">
        <v>0</v>
      </c>
      <c r="L346" s="21">
        <v>0</v>
      </c>
      <c r="M346" s="21">
        <v>0</v>
      </c>
    </row>
    <row r="347" spans="1:13" ht="22.9" hidden="1" customHeight="1" x14ac:dyDescent="0.25">
      <c r="A347" s="43"/>
      <c r="B347" s="40"/>
      <c r="C347" s="43"/>
      <c r="D347" s="58"/>
      <c r="E347" s="40"/>
      <c r="F347" s="53"/>
      <c r="G347" s="10" t="s">
        <v>107</v>
      </c>
      <c r="H347" s="21">
        <f>J347+K347+L347</f>
        <v>0</v>
      </c>
      <c r="I347" s="21">
        <v>0</v>
      </c>
      <c r="J347" s="21">
        <v>0</v>
      </c>
      <c r="K347" s="21">
        <v>0</v>
      </c>
      <c r="L347" s="21">
        <f>9196.4-1500-1214.5-221.5-505.7-3981.1-1493.4+7839.1-198.3-321.9-15-108.7-7475.4</f>
        <v>0</v>
      </c>
      <c r="M347" s="21">
        <v>0</v>
      </c>
    </row>
    <row r="348" spans="1:13" ht="22.9" hidden="1" customHeight="1" x14ac:dyDescent="0.25">
      <c r="A348" s="43"/>
      <c r="B348" s="40"/>
      <c r="C348" s="43"/>
      <c r="D348" s="58"/>
      <c r="E348" s="40"/>
      <c r="F348" s="53"/>
      <c r="G348" s="10" t="s">
        <v>108</v>
      </c>
      <c r="H348" s="21">
        <f t="shared" ref="H348:H349" si="93">J348+K348+L348</f>
        <v>0</v>
      </c>
      <c r="I348" s="21">
        <v>0</v>
      </c>
      <c r="J348" s="21">
        <v>0</v>
      </c>
      <c r="K348" s="21">
        <v>0</v>
      </c>
      <c r="L348" s="21">
        <f>10296.9-6049-4247.9</f>
        <v>0</v>
      </c>
      <c r="M348" s="21">
        <v>0</v>
      </c>
    </row>
    <row r="349" spans="1:13" ht="22.9" hidden="1" customHeight="1" x14ac:dyDescent="0.25">
      <c r="A349" s="43"/>
      <c r="B349" s="40"/>
      <c r="C349" s="43"/>
      <c r="D349" s="58"/>
      <c r="E349" s="40"/>
      <c r="F349" s="53"/>
      <c r="G349" s="10" t="s">
        <v>42</v>
      </c>
      <c r="H349" s="21">
        <f t="shared" si="93"/>
        <v>0</v>
      </c>
      <c r="I349" s="21">
        <v>0</v>
      </c>
      <c r="J349" s="21">
        <v>0</v>
      </c>
      <c r="K349" s="21">
        <v>0</v>
      </c>
      <c r="L349" s="21">
        <v>0</v>
      </c>
      <c r="M349" s="21">
        <v>0</v>
      </c>
    </row>
    <row r="350" spans="1:13" ht="22.9" hidden="1" customHeight="1" x14ac:dyDescent="0.25">
      <c r="A350" s="44"/>
      <c r="B350" s="40"/>
      <c r="C350" s="44"/>
      <c r="D350" s="59"/>
      <c r="E350" s="40"/>
      <c r="F350" s="54"/>
      <c r="G350" s="10" t="s">
        <v>43</v>
      </c>
      <c r="H350" s="21">
        <f>J350+K350+L350</f>
        <v>0</v>
      </c>
      <c r="I350" s="21">
        <v>0</v>
      </c>
      <c r="J350" s="21">
        <v>0</v>
      </c>
      <c r="K350" s="21">
        <v>0</v>
      </c>
      <c r="L350" s="21">
        <v>0</v>
      </c>
      <c r="M350" s="21">
        <v>0</v>
      </c>
    </row>
    <row r="351" spans="1:13" ht="102" hidden="1" customHeight="1" x14ac:dyDescent="0.25">
      <c r="A351" s="42" t="s">
        <v>111</v>
      </c>
      <c r="B351" s="40" t="s">
        <v>14</v>
      </c>
      <c r="C351" s="48" t="s">
        <v>96</v>
      </c>
      <c r="D351" s="57">
        <v>66000</v>
      </c>
      <c r="E351" s="40" t="s">
        <v>86</v>
      </c>
      <c r="F351" s="52" t="s">
        <v>95</v>
      </c>
      <c r="G351" s="20" t="s">
        <v>71</v>
      </c>
      <c r="H351" s="21">
        <f>H359+H360+H361</f>
        <v>0</v>
      </c>
      <c r="I351" s="21">
        <f>I359+I360+I361</f>
        <v>0</v>
      </c>
      <c r="J351" s="21">
        <f>J358</f>
        <v>0</v>
      </c>
      <c r="K351" s="21">
        <f>K358</f>
        <v>0</v>
      </c>
      <c r="L351" s="21">
        <f>L359+L360+L361</f>
        <v>0</v>
      </c>
      <c r="M351" s="21">
        <v>0</v>
      </c>
    </row>
    <row r="352" spans="1:13" ht="22.9" hidden="1" customHeight="1" x14ac:dyDescent="0.25">
      <c r="A352" s="43"/>
      <c r="B352" s="40"/>
      <c r="C352" s="49"/>
      <c r="D352" s="58"/>
      <c r="E352" s="40"/>
      <c r="F352" s="53"/>
      <c r="G352" s="20" t="s">
        <v>0</v>
      </c>
      <c r="H352" s="21">
        <f>J352+K352+L352</f>
        <v>0</v>
      </c>
      <c r="I352" s="21">
        <v>0</v>
      </c>
      <c r="J352" s="21">
        <v>0</v>
      </c>
      <c r="K352" s="21">
        <v>0</v>
      </c>
      <c r="L352" s="21">
        <v>0</v>
      </c>
      <c r="M352" s="21">
        <v>0</v>
      </c>
    </row>
    <row r="353" spans="1:13" ht="22.9" hidden="1" customHeight="1" x14ac:dyDescent="0.25">
      <c r="A353" s="43"/>
      <c r="B353" s="40"/>
      <c r="C353" s="49"/>
      <c r="D353" s="58"/>
      <c r="E353" s="40"/>
      <c r="F353" s="53"/>
      <c r="G353" s="10" t="s">
        <v>1</v>
      </c>
      <c r="H353" s="21">
        <f t="shared" ref="H353:H354" si="94">J353+K353+L353</f>
        <v>0</v>
      </c>
      <c r="I353" s="21">
        <v>0</v>
      </c>
      <c r="J353" s="21">
        <v>0</v>
      </c>
      <c r="K353" s="21">
        <v>0</v>
      </c>
      <c r="L353" s="21">
        <v>0</v>
      </c>
      <c r="M353" s="21">
        <v>0</v>
      </c>
    </row>
    <row r="354" spans="1:13" ht="22.9" hidden="1" customHeight="1" x14ac:dyDescent="0.25">
      <c r="A354" s="43"/>
      <c r="B354" s="40"/>
      <c r="C354" s="49"/>
      <c r="D354" s="58"/>
      <c r="E354" s="40"/>
      <c r="F354" s="53"/>
      <c r="G354" s="10" t="s">
        <v>2</v>
      </c>
      <c r="H354" s="21">
        <f t="shared" si="94"/>
        <v>0</v>
      </c>
      <c r="I354" s="21">
        <v>0</v>
      </c>
      <c r="J354" s="21">
        <v>0</v>
      </c>
      <c r="K354" s="21">
        <v>0</v>
      </c>
      <c r="L354" s="21">
        <v>0</v>
      </c>
      <c r="M354" s="21">
        <v>0</v>
      </c>
    </row>
    <row r="355" spans="1:13" ht="22.9" hidden="1" customHeight="1" x14ac:dyDescent="0.25">
      <c r="A355" s="43"/>
      <c r="B355" s="40"/>
      <c r="C355" s="49"/>
      <c r="D355" s="58"/>
      <c r="E355" s="40"/>
      <c r="F355" s="53"/>
      <c r="G355" s="10" t="s">
        <v>3</v>
      </c>
      <c r="H355" s="21">
        <f>J355+K355+L355</f>
        <v>0</v>
      </c>
      <c r="I355" s="21">
        <v>0</v>
      </c>
      <c r="J355" s="21">
        <v>0</v>
      </c>
      <c r="K355" s="21">
        <v>0</v>
      </c>
      <c r="L355" s="21">
        <v>0</v>
      </c>
      <c r="M355" s="21">
        <v>0</v>
      </c>
    </row>
    <row r="356" spans="1:13" ht="22.9" hidden="1" customHeight="1" x14ac:dyDescent="0.25">
      <c r="A356" s="43"/>
      <c r="B356" s="40"/>
      <c r="C356" s="49"/>
      <c r="D356" s="58"/>
      <c r="E356" s="40"/>
      <c r="F356" s="53"/>
      <c r="G356" s="10" t="s">
        <v>4</v>
      </c>
      <c r="H356" s="21">
        <f t="shared" ref="H356:H357" si="95">J356+K356+L356</f>
        <v>0</v>
      </c>
      <c r="I356" s="21">
        <v>0</v>
      </c>
      <c r="J356" s="21">
        <v>0</v>
      </c>
      <c r="K356" s="21">
        <v>0</v>
      </c>
      <c r="L356" s="21">
        <v>0</v>
      </c>
      <c r="M356" s="21">
        <v>0</v>
      </c>
    </row>
    <row r="357" spans="1:13" ht="22.9" hidden="1" customHeight="1" x14ac:dyDescent="0.25">
      <c r="A357" s="43"/>
      <c r="B357" s="40"/>
      <c r="C357" s="49"/>
      <c r="D357" s="58"/>
      <c r="E357" s="40"/>
      <c r="F357" s="53"/>
      <c r="G357" s="10" t="s">
        <v>5</v>
      </c>
      <c r="H357" s="21">
        <f t="shared" si="95"/>
        <v>0</v>
      </c>
      <c r="I357" s="21">
        <v>0</v>
      </c>
      <c r="J357" s="21">
        <v>0</v>
      </c>
      <c r="K357" s="21">
        <v>0</v>
      </c>
      <c r="L357" s="21">
        <v>0</v>
      </c>
      <c r="M357" s="21">
        <v>0</v>
      </c>
    </row>
    <row r="358" spans="1:13" ht="22.9" hidden="1" customHeight="1" x14ac:dyDescent="0.25">
      <c r="A358" s="43"/>
      <c r="B358" s="40"/>
      <c r="C358" s="49"/>
      <c r="D358" s="58"/>
      <c r="E358" s="40"/>
      <c r="F358" s="53"/>
      <c r="G358" s="10" t="s">
        <v>33</v>
      </c>
      <c r="H358" s="21">
        <f>L358</f>
        <v>0</v>
      </c>
      <c r="I358" s="21">
        <v>0</v>
      </c>
      <c r="J358" s="21">
        <v>0</v>
      </c>
      <c r="K358" s="21">
        <v>0</v>
      </c>
      <c r="L358" s="21">
        <v>0</v>
      </c>
      <c r="M358" s="21">
        <v>0</v>
      </c>
    </row>
    <row r="359" spans="1:13" ht="22.9" hidden="1" customHeight="1" x14ac:dyDescent="0.25">
      <c r="A359" s="43"/>
      <c r="B359" s="40"/>
      <c r="C359" s="49"/>
      <c r="D359" s="58"/>
      <c r="E359" s="40"/>
      <c r="F359" s="53"/>
      <c r="G359" s="10" t="s">
        <v>40</v>
      </c>
      <c r="H359" s="21">
        <f>J359+K359+L359</f>
        <v>0</v>
      </c>
      <c r="I359" s="21">
        <f>H359</f>
        <v>0</v>
      </c>
      <c r="J359" s="21">
        <v>0</v>
      </c>
      <c r="K359" s="21">
        <v>0</v>
      </c>
      <c r="L359" s="21">
        <f>11198.7-7839.1-3359.6</f>
        <v>0</v>
      </c>
      <c r="M359" s="21">
        <v>0</v>
      </c>
    </row>
    <row r="360" spans="1:13" ht="22.9" hidden="1" customHeight="1" x14ac:dyDescent="0.25">
      <c r="A360" s="43"/>
      <c r="B360" s="40"/>
      <c r="C360" s="49"/>
      <c r="D360" s="58"/>
      <c r="E360" s="40"/>
      <c r="F360" s="53"/>
      <c r="G360" s="10" t="s">
        <v>41</v>
      </c>
      <c r="H360" s="21">
        <f t="shared" ref="H360:H361" si="96">J360+K360+L360</f>
        <v>0</v>
      </c>
      <c r="I360" s="21">
        <f>L360</f>
        <v>0</v>
      </c>
      <c r="J360" s="21">
        <v>0</v>
      </c>
      <c r="K360" s="21">
        <v>0</v>
      </c>
      <c r="L360" s="21">
        <f>2000+5839.1-7839.1</f>
        <v>0</v>
      </c>
      <c r="M360" s="21">
        <v>0</v>
      </c>
    </row>
    <row r="361" spans="1:13" ht="22.9" hidden="1" customHeight="1" x14ac:dyDescent="0.25">
      <c r="A361" s="43"/>
      <c r="B361" s="40"/>
      <c r="C361" s="49"/>
      <c r="D361" s="58"/>
      <c r="E361" s="40"/>
      <c r="F361" s="53"/>
      <c r="G361" s="10" t="s">
        <v>42</v>
      </c>
      <c r="H361" s="21">
        <f t="shared" si="96"/>
        <v>0</v>
      </c>
      <c r="I361" s="21">
        <v>0</v>
      </c>
      <c r="J361" s="21">
        <v>0</v>
      </c>
      <c r="K361" s="21">
        <v>0</v>
      </c>
      <c r="L361" s="21">
        <f>2000-2000</f>
        <v>0</v>
      </c>
      <c r="M361" s="21">
        <v>0</v>
      </c>
    </row>
    <row r="362" spans="1:13" ht="22.9" hidden="1" customHeight="1" x14ac:dyDescent="0.25">
      <c r="A362" s="44"/>
      <c r="B362" s="40"/>
      <c r="C362" s="50"/>
      <c r="D362" s="59"/>
      <c r="E362" s="40"/>
      <c r="F362" s="54"/>
      <c r="G362" s="10" t="s">
        <v>43</v>
      </c>
      <c r="H362" s="21">
        <f>J362+K362+L362</f>
        <v>0</v>
      </c>
      <c r="I362" s="21">
        <v>0</v>
      </c>
      <c r="J362" s="21">
        <v>0</v>
      </c>
      <c r="K362" s="21">
        <v>0</v>
      </c>
      <c r="L362" s="21">
        <v>0</v>
      </c>
      <c r="M362" s="21">
        <v>0</v>
      </c>
    </row>
    <row r="363" spans="1:13" ht="85.5" hidden="1" customHeight="1" x14ac:dyDescent="0.25">
      <c r="A363" s="42" t="s">
        <v>115</v>
      </c>
      <c r="B363" s="40" t="s">
        <v>14</v>
      </c>
      <c r="C363" s="48" t="s">
        <v>97</v>
      </c>
      <c r="D363" s="57">
        <v>100000</v>
      </c>
      <c r="E363" s="40" t="s">
        <v>86</v>
      </c>
      <c r="F363" s="52" t="s">
        <v>114</v>
      </c>
      <c r="G363" s="20" t="s">
        <v>71</v>
      </c>
      <c r="H363" s="21">
        <f>H371+H372+H373</f>
        <v>0</v>
      </c>
      <c r="I363" s="21">
        <f>I371+I372+I373</f>
        <v>0</v>
      </c>
      <c r="J363" s="21">
        <f>J370</f>
        <v>0</v>
      </c>
      <c r="K363" s="21">
        <f>K370</f>
        <v>0</v>
      </c>
      <c r="L363" s="21">
        <f>L371+L372+L373</f>
        <v>0</v>
      </c>
      <c r="M363" s="21">
        <v>0</v>
      </c>
    </row>
    <row r="364" spans="1:13" ht="22.9" hidden="1" customHeight="1" x14ac:dyDescent="0.25">
      <c r="A364" s="43"/>
      <c r="B364" s="40"/>
      <c r="C364" s="49"/>
      <c r="D364" s="58"/>
      <c r="E364" s="40"/>
      <c r="F364" s="53"/>
      <c r="G364" s="20" t="s">
        <v>0</v>
      </c>
      <c r="H364" s="21">
        <f>J364+K364+L364</f>
        <v>0</v>
      </c>
      <c r="I364" s="21">
        <v>0</v>
      </c>
      <c r="J364" s="21">
        <v>0</v>
      </c>
      <c r="K364" s="21">
        <v>0</v>
      </c>
      <c r="L364" s="21">
        <v>0</v>
      </c>
      <c r="M364" s="21">
        <v>0</v>
      </c>
    </row>
    <row r="365" spans="1:13" ht="22.9" hidden="1" customHeight="1" x14ac:dyDescent="0.25">
      <c r="A365" s="43"/>
      <c r="B365" s="40"/>
      <c r="C365" s="49"/>
      <c r="D365" s="58"/>
      <c r="E365" s="40"/>
      <c r="F365" s="53"/>
      <c r="G365" s="10" t="s">
        <v>1</v>
      </c>
      <c r="H365" s="21">
        <f t="shared" ref="H365:H366" si="97">J365+K365+L365</f>
        <v>0</v>
      </c>
      <c r="I365" s="21">
        <v>0</v>
      </c>
      <c r="J365" s="21">
        <v>0</v>
      </c>
      <c r="K365" s="21">
        <v>0</v>
      </c>
      <c r="L365" s="21">
        <v>0</v>
      </c>
      <c r="M365" s="21">
        <v>0</v>
      </c>
    </row>
    <row r="366" spans="1:13" ht="22.9" hidden="1" customHeight="1" x14ac:dyDescent="0.25">
      <c r="A366" s="43"/>
      <c r="B366" s="40"/>
      <c r="C366" s="49"/>
      <c r="D366" s="58"/>
      <c r="E366" s="40"/>
      <c r="F366" s="53"/>
      <c r="G366" s="10" t="s">
        <v>2</v>
      </c>
      <c r="H366" s="21">
        <f t="shared" si="97"/>
        <v>0</v>
      </c>
      <c r="I366" s="21">
        <v>0</v>
      </c>
      <c r="J366" s="21">
        <v>0</v>
      </c>
      <c r="K366" s="21">
        <v>0</v>
      </c>
      <c r="L366" s="21">
        <v>0</v>
      </c>
      <c r="M366" s="21">
        <v>0</v>
      </c>
    </row>
    <row r="367" spans="1:13" ht="22.9" hidden="1" customHeight="1" x14ac:dyDescent="0.25">
      <c r="A367" s="43"/>
      <c r="B367" s="40"/>
      <c r="C367" s="49"/>
      <c r="D367" s="58"/>
      <c r="E367" s="40"/>
      <c r="F367" s="53"/>
      <c r="G367" s="10" t="s">
        <v>3</v>
      </c>
      <c r="H367" s="21">
        <f>J367+K367+L367</f>
        <v>0</v>
      </c>
      <c r="I367" s="21">
        <v>0</v>
      </c>
      <c r="J367" s="21">
        <v>0</v>
      </c>
      <c r="K367" s="21">
        <v>0</v>
      </c>
      <c r="L367" s="21">
        <v>0</v>
      </c>
      <c r="M367" s="21">
        <v>0</v>
      </c>
    </row>
    <row r="368" spans="1:13" ht="22.9" hidden="1" customHeight="1" x14ac:dyDescent="0.25">
      <c r="A368" s="43"/>
      <c r="B368" s="40"/>
      <c r="C368" s="49"/>
      <c r="D368" s="58"/>
      <c r="E368" s="40"/>
      <c r="F368" s="53"/>
      <c r="G368" s="10" t="s">
        <v>4</v>
      </c>
      <c r="H368" s="21">
        <f t="shared" ref="H368:H369" si="98">J368+K368+L368</f>
        <v>0</v>
      </c>
      <c r="I368" s="21">
        <v>0</v>
      </c>
      <c r="J368" s="21">
        <v>0</v>
      </c>
      <c r="K368" s="21">
        <v>0</v>
      </c>
      <c r="L368" s="21">
        <v>0</v>
      </c>
      <c r="M368" s="21">
        <v>0</v>
      </c>
    </row>
    <row r="369" spans="1:13" ht="22.9" hidden="1" customHeight="1" x14ac:dyDescent="0.25">
      <c r="A369" s="43"/>
      <c r="B369" s="40"/>
      <c r="C369" s="49"/>
      <c r="D369" s="58"/>
      <c r="E369" s="40"/>
      <c r="F369" s="53"/>
      <c r="G369" s="10" t="s">
        <v>5</v>
      </c>
      <c r="H369" s="21">
        <f t="shared" si="98"/>
        <v>0</v>
      </c>
      <c r="I369" s="21">
        <v>0</v>
      </c>
      <c r="J369" s="21">
        <v>0</v>
      </c>
      <c r="K369" s="21">
        <v>0</v>
      </c>
      <c r="L369" s="21">
        <v>0</v>
      </c>
      <c r="M369" s="21">
        <v>0</v>
      </c>
    </row>
    <row r="370" spans="1:13" ht="22.9" hidden="1" customHeight="1" x14ac:dyDescent="0.25">
      <c r="A370" s="43"/>
      <c r="B370" s="40"/>
      <c r="C370" s="49"/>
      <c r="D370" s="58"/>
      <c r="E370" s="40"/>
      <c r="F370" s="53"/>
      <c r="G370" s="10" t="s">
        <v>33</v>
      </c>
      <c r="H370" s="21">
        <f>L370</f>
        <v>0</v>
      </c>
      <c r="I370" s="21">
        <v>0</v>
      </c>
      <c r="J370" s="21">
        <v>0</v>
      </c>
      <c r="K370" s="21">
        <v>0</v>
      </c>
      <c r="L370" s="21">
        <v>0</v>
      </c>
      <c r="M370" s="21">
        <v>0</v>
      </c>
    </row>
    <row r="371" spans="1:13" ht="22.9" hidden="1" customHeight="1" x14ac:dyDescent="0.25">
      <c r="A371" s="43"/>
      <c r="B371" s="40"/>
      <c r="C371" s="49"/>
      <c r="D371" s="58"/>
      <c r="E371" s="40"/>
      <c r="F371" s="53"/>
      <c r="G371" s="10" t="s">
        <v>40</v>
      </c>
      <c r="H371" s="21">
        <f>J371+K371+L371</f>
        <v>0</v>
      </c>
      <c r="I371" s="21">
        <f>11056-11056</f>
        <v>0</v>
      </c>
      <c r="J371" s="21">
        <v>0</v>
      </c>
      <c r="K371" s="21">
        <v>0</v>
      </c>
      <c r="L371" s="21">
        <f>11056-11056</f>
        <v>0</v>
      </c>
      <c r="M371" s="21">
        <v>0</v>
      </c>
    </row>
    <row r="372" spans="1:13" ht="22.9" hidden="1" customHeight="1" x14ac:dyDescent="0.25">
      <c r="A372" s="43"/>
      <c r="B372" s="40"/>
      <c r="C372" s="49"/>
      <c r="D372" s="58"/>
      <c r="E372" s="40"/>
      <c r="F372" s="53"/>
      <c r="G372" s="10" t="s">
        <v>41</v>
      </c>
      <c r="H372" s="21">
        <f t="shared" ref="H372:H373" si="99">J372+K372+L372</f>
        <v>0</v>
      </c>
      <c r="I372" s="21">
        <f>H372</f>
        <v>0</v>
      </c>
      <c r="J372" s="21">
        <v>0</v>
      </c>
      <c r="K372" s="21">
        <v>0</v>
      </c>
      <c r="L372" s="21">
        <f>14348-5839.1-6462.9+7839.1-9885.1</f>
        <v>0</v>
      </c>
      <c r="M372" s="21">
        <v>0</v>
      </c>
    </row>
    <row r="373" spans="1:13" ht="22.9" hidden="1" customHeight="1" x14ac:dyDescent="0.25">
      <c r="A373" s="43"/>
      <c r="B373" s="40"/>
      <c r="C373" s="49"/>
      <c r="D373" s="58"/>
      <c r="E373" s="40"/>
      <c r="F373" s="53"/>
      <c r="G373" s="10" t="s">
        <v>42</v>
      </c>
      <c r="H373" s="21">
        <f t="shared" si="99"/>
        <v>0</v>
      </c>
      <c r="I373" s="21">
        <v>0</v>
      </c>
      <c r="J373" s="21">
        <v>0</v>
      </c>
      <c r="K373" s="21">
        <v>0</v>
      </c>
      <c r="L373" s="21">
        <f>3000-3000</f>
        <v>0</v>
      </c>
      <c r="M373" s="21">
        <v>0</v>
      </c>
    </row>
    <row r="374" spans="1:13" ht="22.9" hidden="1" customHeight="1" x14ac:dyDescent="0.25">
      <c r="A374" s="44"/>
      <c r="B374" s="40"/>
      <c r="C374" s="50"/>
      <c r="D374" s="59"/>
      <c r="E374" s="40"/>
      <c r="F374" s="54"/>
      <c r="G374" s="10" t="s">
        <v>43</v>
      </c>
      <c r="H374" s="21">
        <f>J374+K374+L374</f>
        <v>0</v>
      </c>
      <c r="I374" s="21">
        <v>0</v>
      </c>
      <c r="J374" s="21">
        <v>0</v>
      </c>
      <c r="K374" s="21">
        <v>0</v>
      </c>
      <c r="L374" s="21">
        <v>0</v>
      </c>
      <c r="M374" s="21">
        <v>0</v>
      </c>
    </row>
    <row r="375" spans="1:13" ht="75.75" customHeight="1" x14ac:dyDescent="0.25">
      <c r="A375" s="42" t="s">
        <v>134</v>
      </c>
      <c r="B375" s="40" t="s">
        <v>128</v>
      </c>
      <c r="C375" s="48" t="s">
        <v>83</v>
      </c>
      <c r="D375" s="51">
        <v>1001.8</v>
      </c>
      <c r="E375" s="40" t="s">
        <v>86</v>
      </c>
      <c r="F375" s="52" t="s">
        <v>119</v>
      </c>
      <c r="G375" s="20" t="s">
        <v>71</v>
      </c>
      <c r="H375" s="21">
        <f>H376+H377+H378+H379+H380+H381+H382+H383+H384+H385+H387</f>
        <v>3766.6</v>
      </c>
      <c r="I375" s="21">
        <f>I376+I377+I378+I379+I380+I381+I382</f>
        <v>0</v>
      </c>
      <c r="J375" s="21">
        <v>0</v>
      </c>
      <c r="K375" s="21">
        <f>K376+K377+K378+K379+K380+K381+K382+K383+K384+K385+K387</f>
        <v>0</v>
      </c>
      <c r="L375" s="21">
        <f>L376+L377+L378+L379+L380+L381+L382+L383+L384+L385+L387</f>
        <v>3766.6</v>
      </c>
      <c r="M375" s="21">
        <v>0</v>
      </c>
    </row>
    <row r="376" spans="1:13" ht="22.9" customHeight="1" x14ac:dyDescent="0.25">
      <c r="A376" s="43"/>
      <c r="B376" s="40"/>
      <c r="C376" s="49"/>
      <c r="D376" s="51"/>
      <c r="E376" s="40"/>
      <c r="F376" s="53"/>
      <c r="G376" s="20" t="s">
        <v>0</v>
      </c>
      <c r="H376" s="21">
        <f>J376+K376+L376</f>
        <v>0</v>
      </c>
      <c r="I376" s="21">
        <v>0</v>
      </c>
      <c r="J376" s="21">
        <v>0</v>
      </c>
      <c r="K376" s="21">
        <v>0</v>
      </c>
      <c r="L376" s="21">
        <v>0</v>
      </c>
      <c r="M376" s="21">
        <v>0</v>
      </c>
    </row>
    <row r="377" spans="1:13" ht="22.9" customHeight="1" x14ac:dyDescent="0.25">
      <c r="A377" s="43"/>
      <c r="B377" s="40"/>
      <c r="C377" s="49"/>
      <c r="D377" s="51"/>
      <c r="E377" s="40"/>
      <c r="F377" s="53"/>
      <c r="G377" s="10" t="s">
        <v>1</v>
      </c>
      <c r="H377" s="21">
        <f t="shared" ref="H377:H382" si="100">J377+K377+L377</f>
        <v>0</v>
      </c>
      <c r="I377" s="21">
        <v>0</v>
      </c>
      <c r="J377" s="21">
        <v>0</v>
      </c>
      <c r="K377" s="21">
        <v>0</v>
      </c>
      <c r="L377" s="21">
        <v>0</v>
      </c>
      <c r="M377" s="21">
        <v>0</v>
      </c>
    </row>
    <row r="378" spans="1:13" ht="22.9" customHeight="1" x14ac:dyDescent="0.25">
      <c r="A378" s="43"/>
      <c r="B378" s="40"/>
      <c r="C378" s="49"/>
      <c r="D378" s="51"/>
      <c r="E378" s="40"/>
      <c r="F378" s="53"/>
      <c r="G378" s="10" t="s">
        <v>2</v>
      </c>
      <c r="H378" s="21">
        <f t="shared" si="100"/>
        <v>0</v>
      </c>
      <c r="I378" s="21">
        <v>0</v>
      </c>
      <c r="J378" s="21">
        <v>0</v>
      </c>
      <c r="K378" s="21">
        <v>0</v>
      </c>
      <c r="L378" s="21">
        <v>0</v>
      </c>
      <c r="M378" s="21">
        <v>0</v>
      </c>
    </row>
    <row r="379" spans="1:13" ht="22.9" customHeight="1" x14ac:dyDescent="0.25">
      <c r="A379" s="43"/>
      <c r="B379" s="40"/>
      <c r="C379" s="49"/>
      <c r="D379" s="51"/>
      <c r="E379" s="40"/>
      <c r="F379" s="53"/>
      <c r="G379" s="10" t="s">
        <v>3</v>
      </c>
      <c r="H379" s="21">
        <f t="shared" si="100"/>
        <v>0</v>
      </c>
      <c r="I379" s="21">
        <v>0</v>
      </c>
      <c r="J379" s="21">
        <v>0</v>
      </c>
      <c r="K379" s="21">
        <v>0</v>
      </c>
      <c r="L379" s="21">
        <v>0</v>
      </c>
      <c r="M379" s="21">
        <v>0</v>
      </c>
    </row>
    <row r="380" spans="1:13" ht="22.9" customHeight="1" x14ac:dyDescent="0.25">
      <c r="A380" s="43"/>
      <c r="B380" s="40"/>
      <c r="C380" s="49"/>
      <c r="D380" s="51"/>
      <c r="E380" s="40"/>
      <c r="F380" s="53"/>
      <c r="G380" s="10" t="s">
        <v>4</v>
      </c>
      <c r="H380" s="21">
        <f t="shared" si="100"/>
        <v>0</v>
      </c>
      <c r="I380" s="21">
        <v>0</v>
      </c>
      <c r="J380" s="21">
        <v>0</v>
      </c>
      <c r="K380" s="21">
        <v>0</v>
      </c>
      <c r="L380" s="21">
        <v>0</v>
      </c>
      <c r="M380" s="21">
        <v>0</v>
      </c>
    </row>
    <row r="381" spans="1:13" ht="22.9" customHeight="1" x14ac:dyDescent="0.25">
      <c r="A381" s="43"/>
      <c r="B381" s="40"/>
      <c r="C381" s="49"/>
      <c r="D381" s="51"/>
      <c r="E381" s="40"/>
      <c r="F381" s="53"/>
      <c r="G381" s="10" t="s">
        <v>5</v>
      </c>
      <c r="H381" s="21">
        <f t="shared" si="100"/>
        <v>0</v>
      </c>
      <c r="I381" s="21">
        <v>0</v>
      </c>
      <c r="J381" s="21">
        <v>0</v>
      </c>
      <c r="K381" s="21">
        <v>0</v>
      </c>
      <c r="L381" s="21">
        <v>0</v>
      </c>
      <c r="M381" s="21">
        <v>0</v>
      </c>
    </row>
    <row r="382" spans="1:13" ht="22.9" customHeight="1" x14ac:dyDescent="0.25">
      <c r="A382" s="43"/>
      <c r="B382" s="40"/>
      <c r="C382" s="49"/>
      <c r="D382" s="51"/>
      <c r="E382" s="40"/>
      <c r="F382" s="53"/>
      <c r="G382" s="10" t="s">
        <v>33</v>
      </c>
      <c r="H382" s="21">
        <f t="shared" si="100"/>
        <v>0</v>
      </c>
      <c r="I382" s="21">
        <v>0</v>
      </c>
      <c r="J382" s="21">
        <v>0</v>
      </c>
      <c r="K382" s="21">
        <v>0</v>
      </c>
      <c r="L382" s="21">
        <v>0</v>
      </c>
      <c r="M382" s="21">
        <v>0</v>
      </c>
    </row>
    <row r="383" spans="1:13" ht="22.9" customHeight="1" x14ac:dyDescent="0.25">
      <c r="A383" s="43"/>
      <c r="B383" s="40"/>
      <c r="C383" s="49"/>
      <c r="D383" s="51"/>
      <c r="E383" s="40"/>
      <c r="F383" s="53"/>
      <c r="G383" s="10" t="s">
        <v>40</v>
      </c>
      <c r="H383" s="21">
        <f>J383+K383+L383</f>
        <v>0</v>
      </c>
      <c r="I383" s="21">
        <v>0</v>
      </c>
      <c r="J383" s="21">
        <v>0</v>
      </c>
      <c r="K383" s="21">
        <v>0</v>
      </c>
      <c r="L383" s="21">
        <v>0</v>
      </c>
      <c r="M383" s="21">
        <v>0</v>
      </c>
    </row>
    <row r="384" spans="1:13" ht="22.9" customHeight="1" x14ac:dyDescent="0.25">
      <c r="A384" s="43"/>
      <c r="B384" s="40"/>
      <c r="C384" s="49"/>
      <c r="D384" s="51"/>
      <c r="E384" s="40"/>
      <c r="F384" s="53"/>
      <c r="G384" s="10" t="s">
        <v>41</v>
      </c>
      <c r="H384" s="21">
        <f t="shared" ref="H384:H387" si="101">J384+K384+L384</f>
        <v>1001.8</v>
      </c>
      <c r="I384" s="21">
        <v>0</v>
      </c>
      <c r="J384" s="21">
        <v>0</v>
      </c>
      <c r="K384" s="21">
        <v>0</v>
      </c>
      <c r="L384" s="21">
        <v>1001.8</v>
      </c>
      <c r="M384" s="21">
        <v>0</v>
      </c>
    </row>
    <row r="385" spans="1:13" ht="22.9" customHeight="1" x14ac:dyDescent="0.25">
      <c r="A385" s="43"/>
      <c r="B385" s="40"/>
      <c r="C385" s="49"/>
      <c r="D385" s="51"/>
      <c r="E385" s="40"/>
      <c r="F385" s="53"/>
      <c r="G385" s="10" t="s">
        <v>42</v>
      </c>
      <c r="H385" s="21">
        <f t="shared" si="101"/>
        <v>1382.4</v>
      </c>
      <c r="I385" s="21">
        <v>0</v>
      </c>
      <c r="J385" s="21">
        <v>0</v>
      </c>
      <c r="K385" s="21">
        <v>0</v>
      </c>
      <c r="L385" s="1">
        <v>1382.4</v>
      </c>
      <c r="M385" s="21">
        <v>0</v>
      </c>
    </row>
    <row r="386" spans="1:13" ht="22.9" customHeight="1" x14ac:dyDescent="0.25">
      <c r="A386" s="43"/>
      <c r="B386" s="40"/>
      <c r="C386" s="49"/>
      <c r="D386" s="51"/>
      <c r="E386" s="40"/>
      <c r="F386" s="53"/>
      <c r="G386" s="33" t="s">
        <v>43</v>
      </c>
      <c r="H386" s="21">
        <f t="shared" ref="H386" si="102">J386+K386+L386</f>
        <v>1382.4</v>
      </c>
      <c r="I386" s="21">
        <v>0</v>
      </c>
      <c r="J386" s="21">
        <v>0</v>
      </c>
      <c r="K386" s="21">
        <f>K396+K423+K436+K580</f>
        <v>0</v>
      </c>
      <c r="L386" s="1">
        <v>1382.4</v>
      </c>
      <c r="M386" s="21">
        <v>0</v>
      </c>
    </row>
    <row r="387" spans="1:13" ht="22.9" customHeight="1" x14ac:dyDescent="0.25">
      <c r="A387" s="44"/>
      <c r="B387" s="40"/>
      <c r="C387" s="50"/>
      <c r="D387" s="51"/>
      <c r="E387" s="40"/>
      <c r="F387" s="54"/>
      <c r="G387" s="33" t="s">
        <v>139</v>
      </c>
      <c r="H387" s="21">
        <f t="shared" si="101"/>
        <v>1382.4</v>
      </c>
      <c r="I387" s="21">
        <v>0</v>
      </c>
      <c r="J387" s="21">
        <v>0</v>
      </c>
      <c r="K387" s="21">
        <f>K397+K424+K437+K581</f>
        <v>0</v>
      </c>
      <c r="L387" s="1">
        <v>1382.4</v>
      </c>
      <c r="M387" s="21">
        <v>0</v>
      </c>
    </row>
    <row r="388" spans="1:13" ht="81.75" customHeight="1" x14ac:dyDescent="0.25">
      <c r="A388" s="42" t="s">
        <v>135</v>
      </c>
      <c r="B388" s="40" t="s">
        <v>113</v>
      </c>
      <c r="C388" s="48" t="str">
        <f>C214</f>
        <v>351 м</v>
      </c>
      <c r="D388" s="57">
        <v>350.1</v>
      </c>
      <c r="E388" s="40" t="s">
        <v>86</v>
      </c>
      <c r="F388" s="52" t="s">
        <v>119</v>
      </c>
      <c r="G388" s="20" t="s">
        <v>71</v>
      </c>
      <c r="H388" s="21">
        <f>H396+H397+H398+H400</f>
        <v>350.1</v>
      </c>
      <c r="I388" s="21">
        <f>I396+I397+I398+I400</f>
        <v>0</v>
      </c>
      <c r="J388" s="21">
        <f>J395</f>
        <v>0</v>
      </c>
      <c r="K388" s="21">
        <f>K395</f>
        <v>0</v>
      </c>
      <c r="L388" s="21">
        <f>L396+L397+L398+L400</f>
        <v>350.1</v>
      </c>
      <c r="M388" s="21">
        <v>0</v>
      </c>
    </row>
    <row r="389" spans="1:13" ht="22.9" customHeight="1" x14ac:dyDescent="0.25">
      <c r="A389" s="43"/>
      <c r="B389" s="40"/>
      <c r="C389" s="49"/>
      <c r="D389" s="58"/>
      <c r="E389" s="40"/>
      <c r="F389" s="53"/>
      <c r="G389" s="20" t="s">
        <v>0</v>
      </c>
      <c r="H389" s="21">
        <f>J389+K389+L389</f>
        <v>0</v>
      </c>
      <c r="I389" s="21">
        <v>0</v>
      </c>
      <c r="J389" s="21">
        <v>0</v>
      </c>
      <c r="K389" s="21">
        <v>0</v>
      </c>
      <c r="L389" s="21">
        <v>0</v>
      </c>
      <c r="M389" s="21">
        <v>0</v>
      </c>
    </row>
    <row r="390" spans="1:13" ht="22.9" customHeight="1" x14ac:dyDescent="0.25">
      <c r="A390" s="43"/>
      <c r="B390" s="40"/>
      <c r="C390" s="49"/>
      <c r="D390" s="58"/>
      <c r="E390" s="40"/>
      <c r="F390" s="53"/>
      <c r="G390" s="10" t="s">
        <v>1</v>
      </c>
      <c r="H390" s="21">
        <f t="shared" ref="H390:H391" si="103">J390+K390+L390</f>
        <v>0</v>
      </c>
      <c r="I390" s="21">
        <v>0</v>
      </c>
      <c r="J390" s="21">
        <v>0</v>
      </c>
      <c r="K390" s="21">
        <v>0</v>
      </c>
      <c r="L390" s="21">
        <v>0</v>
      </c>
      <c r="M390" s="21">
        <v>0</v>
      </c>
    </row>
    <row r="391" spans="1:13" ht="22.9" customHeight="1" x14ac:dyDescent="0.25">
      <c r="A391" s="43"/>
      <c r="B391" s="40"/>
      <c r="C391" s="49"/>
      <c r="D391" s="58"/>
      <c r="E391" s="40"/>
      <c r="F391" s="53"/>
      <c r="G391" s="10" t="s">
        <v>2</v>
      </c>
      <c r="H391" s="21">
        <f t="shared" si="103"/>
        <v>0</v>
      </c>
      <c r="I391" s="21">
        <v>0</v>
      </c>
      <c r="J391" s="21">
        <v>0</v>
      </c>
      <c r="K391" s="21">
        <v>0</v>
      </c>
      <c r="L391" s="21">
        <v>0</v>
      </c>
      <c r="M391" s="21">
        <v>0</v>
      </c>
    </row>
    <row r="392" spans="1:13" ht="22.9" customHeight="1" x14ac:dyDescent="0.25">
      <c r="A392" s="43"/>
      <c r="B392" s="40"/>
      <c r="C392" s="49"/>
      <c r="D392" s="58"/>
      <c r="E392" s="40"/>
      <c r="F392" s="53"/>
      <c r="G392" s="10" t="s">
        <v>3</v>
      </c>
      <c r="H392" s="21">
        <f>J392+K392+L392</f>
        <v>0</v>
      </c>
      <c r="I392" s="21">
        <v>0</v>
      </c>
      <c r="J392" s="21">
        <v>0</v>
      </c>
      <c r="K392" s="21">
        <v>0</v>
      </c>
      <c r="L392" s="21">
        <v>0</v>
      </c>
      <c r="M392" s="21">
        <v>0</v>
      </c>
    </row>
    <row r="393" spans="1:13" ht="22.9" customHeight="1" x14ac:dyDescent="0.25">
      <c r="A393" s="43"/>
      <c r="B393" s="40"/>
      <c r="C393" s="49"/>
      <c r="D393" s="58"/>
      <c r="E393" s="40"/>
      <c r="F393" s="53"/>
      <c r="G393" s="10" t="s">
        <v>4</v>
      </c>
      <c r="H393" s="21">
        <f t="shared" ref="H393:H394" si="104">J393+K393+L393</f>
        <v>0</v>
      </c>
      <c r="I393" s="21">
        <v>0</v>
      </c>
      <c r="J393" s="21">
        <v>0</v>
      </c>
      <c r="K393" s="21">
        <v>0</v>
      </c>
      <c r="L393" s="21">
        <v>0</v>
      </c>
      <c r="M393" s="21">
        <v>0</v>
      </c>
    </row>
    <row r="394" spans="1:13" ht="22.9" customHeight="1" x14ac:dyDescent="0.25">
      <c r="A394" s="43"/>
      <c r="B394" s="40"/>
      <c r="C394" s="49"/>
      <c r="D394" s="58"/>
      <c r="E394" s="40"/>
      <c r="F394" s="53"/>
      <c r="G394" s="10" t="s">
        <v>5</v>
      </c>
      <c r="H394" s="21">
        <f t="shared" si="104"/>
        <v>0</v>
      </c>
      <c r="I394" s="21">
        <v>0</v>
      </c>
      <c r="J394" s="21">
        <v>0</v>
      </c>
      <c r="K394" s="21">
        <v>0</v>
      </c>
      <c r="L394" s="21">
        <v>0</v>
      </c>
      <c r="M394" s="21">
        <v>0</v>
      </c>
    </row>
    <row r="395" spans="1:13" ht="22.9" customHeight="1" x14ac:dyDescent="0.25">
      <c r="A395" s="43"/>
      <c r="B395" s="40"/>
      <c r="C395" s="49"/>
      <c r="D395" s="58"/>
      <c r="E395" s="40"/>
      <c r="F395" s="53"/>
      <c r="G395" s="10" t="s">
        <v>33</v>
      </c>
      <c r="H395" s="21">
        <f>L395</f>
        <v>0</v>
      </c>
      <c r="I395" s="21">
        <v>0</v>
      </c>
      <c r="J395" s="21">
        <v>0</v>
      </c>
      <c r="K395" s="21">
        <v>0</v>
      </c>
      <c r="L395" s="21">
        <v>0</v>
      </c>
      <c r="M395" s="21">
        <v>0</v>
      </c>
    </row>
    <row r="396" spans="1:13" ht="22.9" customHeight="1" x14ac:dyDescent="0.25">
      <c r="A396" s="43"/>
      <c r="B396" s="40"/>
      <c r="C396" s="49"/>
      <c r="D396" s="58"/>
      <c r="E396" s="40"/>
      <c r="F396" s="53"/>
      <c r="G396" s="10" t="s">
        <v>40</v>
      </c>
      <c r="H396" s="21">
        <f>J396+K396+L396</f>
        <v>15</v>
      </c>
      <c r="I396" s="21">
        <f>0</f>
        <v>0</v>
      </c>
      <c r="J396" s="21">
        <v>0</v>
      </c>
      <c r="K396" s="21">
        <v>0</v>
      </c>
      <c r="L396" s="21">
        <v>15</v>
      </c>
      <c r="M396" s="21">
        <v>0</v>
      </c>
    </row>
    <row r="397" spans="1:13" ht="22.9" customHeight="1" x14ac:dyDescent="0.25">
      <c r="A397" s="43"/>
      <c r="B397" s="40"/>
      <c r="C397" s="49"/>
      <c r="D397" s="58"/>
      <c r="E397" s="40"/>
      <c r="F397" s="53"/>
      <c r="G397" s="10" t="s">
        <v>41</v>
      </c>
      <c r="H397" s="21">
        <f t="shared" ref="H397:H398" si="105">J397+K397+L397</f>
        <v>111.7</v>
      </c>
      <c r="I397" s="21">
        <v>0</v>
      </c>
      <c r="J397" s="21">
        <v>0</v>
      </c>
      <c r="K397" s="21">
        <v>0</v>
      </c>
      <c r="L397" s="21">
        <v>111.7</v>
      </c>
      <c r="M397" s="21">
        <v>0</v>
      </c>
    </row>
    <row r="398" spans="1:13" ht="22.9" customHeight="1" x14ac:dyDescent="0.25">
      <c r="A398" s="43"/>
      <c r="B398" s="40"/>
      <c r="C398" s="49"/>
      <c r="D398" s="58"/>
      <c r="E398" s="40"/>
      <c r="F398" s="53"/>
      <c r="G398" s="10" t="s">
        <v>42</v>
      </c>
      <c r="H398" s="21">
        <f t="shared" si="105"/>
        <v>111.7</v>
      </c>
      <c r="I398" s="21">
        <v>0</v>
      </c>
      <c r="J398" s="21">
        <v>0</v>
      </c>
      <c r="K398" s="21">
        <v>0</v>
      </c>
      <c r="L398" s="21">
        <v>111.7</v>
      </c>
      <c r="M398" s="21">
        <v>0</v>
      </c>
    </row>
    <row r="399" spans="1:13" ht="22.9" customHeight="1" x14ac:dyDescent="0.25">
      <c r="A399" s="43"/>
      <c r="B399" s="40"/>
      <c r="C399" s="49"/>
      <c r="D399" s="58"/>
      <c r="E399" s="40"/>
      <c r="F399" s="53"/>
      <c r="G399" s="33" t="s">
        <v>43</v>
      </c>
      <c r="H399" s="21">
        <f>J399+K399+L399</f>
        <v>111.7</v>
      </c>
      <c r="I399" s="21">
        <v>0</v>
      </c>
      <c r="J399" s="21">
        <v>0</v>
      </c>
      <c r="K399" s="21">
        <v>0</v>
      </c>
      <c r="L399" s="21">
        <v>111.7</v>
      </c>
      <c r="M399" s="21">
        <v>0</v>
      </c>
    </row>
    <row r="400" spans="1:13" ht="26.25" customHeight="1" x14ac:dyDescent="0.25">
      <c r="A400" s="44"/>
      <c r="B400" s="40"/>
      <c r="C400" s="50"/>
      <c r="D400" s="59"/>
      <c r="E400" s="40"/>
      <c r="F400" s="54"/>
      <c r="G400" s="33" t="s">
        <v>139</v>
      </c>
      <c r="H400" s="21">
        <f>J400+K400+L400</f>
        <v>111.7</v>
      </c>
      <c r="I400" s="21">
        <v>0</v>
      </c>
      <c r="J400" s="21">
        <v>0</v>
      </c>
      <c r="K400" s="21">
        <v>0</v>
      </c>
      <c r="L400" s="1">
        <v>111.7</v>
      </c>
      <c r="M400" s="21">
        <v>0</v>
      </c>
    </row>
    <row r="401" spans="1:13" ht="81.75" customHeight="1" x14ac:dyDescent="0.25">
      <c r="A401" s="42" t="s">
        <v>136</v>
      </c>
      <c r="B401" s="40" t="s">
        <v>137</v>
      </c>
      <c r="C401" s="48" t="s">
        <v>121</v>
      </c>
      <c r="D401" s="57">
        <v>435000</v>
      </c>
      <c r="E401" s="40" t="s">
        <v>86</v>
      </c>
      <c r="F401" s="52" t="s">
        <v>133</v>
      </c>
      <c r="G401" s="20" t="s">
        <v>71</v>
      </c>
      <c r="H401" s="21">
        <f>H409+H410+H411+H413</f>
        <v>435000</v>
      </c>
      <c r="I401" s="21">
        <f>I409+I410+I411+I413</f>
        <v>0</v>
      </c>
      <c r="J401" s="21">
        <f>J408</f>
        <v>0</v>
      </c>
      <c r="K401" s="21">
        <f>K408</f>
        <v>0</v>
      </c>
      <c r="L401" s="21">
        <f>L409+L410+L411+L413</f>
        <v>0</v>
      </c>
      <c r="M401" s="21">
        <v>0</v>
      </c>
    </row>
    <row r="402" spans="1:13" ht="22.9" customHeight="1" x14ac:dyDescent="0.25">
      <c r="A402" s="43"/>
      <c r="B402" s="40"/>
      <c r="C402" s="49"/>
      <c r="D402" s="58"/>
      <c r="E402" s="40"/>
      <c r="F402" s="53"/>
      <c r="G402" s="20" t="s">
        <v>0</v>
      </c>
      <c r="H402" s="21">
        <f>J402+K402+L402</f>
        <v>0</v>
      </c>
      <c r="I402" s="21">
        <v>0</v>
      </c>
      <c r="J402" s="21">
        <v>0</v>
      </c>
      <c r="K402" s="21">
        <v>0</v>
      </c>
      <c r="L402" s="21">
        <v>0</v>
      </c>
      <c r="M402" s="21">
        <v>0</v>
      </c>
    </row>
    <row r="403" spans="1:13" ht="22.9" customHeight="1" x14ac:dyDescent="0.25">
      <c r="A403" s="43"/>
      <c r="B403" s="40"/>
      <c r="C403" s="49"/>
      <c r="D403" s="58"/>
      <c r="E403" s="40"/>
      <c r="F403" s="53"/>
      <c r="G403" s="10" t="s">
        <v>1</v>
      </c>
      <c r="H403" s="21">
        <f t="shared" ref="H403:H404" si="106">J403+K403+L403</f>
        <v>0</v>
      </c>
      <c r="I403" s="21">
        <v>0</v>
      </c>
      <c r="J403" s="21">
        <v>0</v>
      </c>
      <c r="K403" s="21">
        <v>0</v>
      </c>
      <c r="L403" s="21">
        <v>0</v>
      </c>
      <c r="M403" s="21">
        <v>0</v>
      </c>
    </row>
    <row r="404" spans="1:13" ht="22.9" customHeight="1" x14ac:dyDescent="0.25">
      <c r="A404" s="43"/>
      <c r="B404" s="40"/>
      <c r="C404" s="49"/>
      <c r="D404" s="58"/>
      <c r="E404" s="40"/>
      <c r="F404" s="53"/>
      <c r="G404" s="10" t="s">
        <v>2</v>
      </c>
      <c r="H404" s="21">
        <f t="shared" si="106"/>
        <v>0</v>
      </c>
      <c r="I404" s="21">
        <v>0</v>
      </c>
      <c r="J404" s="21">
        <v>0</v>
      </c>
      <c r="K404" s="21">
        <v>0</v>
      </c>
      <c r="L404" s="21">
        <v>0</v>
      </c>
      <c r="M404" s="21">
        <v>0</v>
      </c>
    </row>
    <row r="405" spans="1:13" ht="22.9" customHeight="1" x14ac:dyDescent="0.25">
      <c r="A405" s="43"/>
      <c r="B405" s="40"/>
      <c r="C405" s="49"/>
      <c r="D405" s="58"/>
      <c r="E405" s="40"/>
      <c r="F405" s="53"/>
      <c r="G405" s="10" t="s">
        <v>3</v>
      </c>
      <c r="H405" s="21">
        <f>J405+K405+L405</f>
        <v>0</v>
      </c>
      <c r="I405" s="21">
        <v>0</v>
      </c>
      <c r="J405" s="21">
        <v>0</v>
      </c>
      <c r="K405" s="21">
        <v>0</v>
      </c>
      <c r="L405" s="21">
        <v>0</v>
      </c>
      <c r="M405" s="21">
        <v>0</v>
      </c>
    </row>
    <row r="406" spans="1:13" ht="22.9" customHeight="1" x14ac:dyDescent="0.25">
      <c r="A406" s="43"/>
      <c r="B406" s="40"/>
      <c r="C406" s="49"/>
      <c r="D406" s="58"/>
      <c r="E406" s="40"/>
      <c r="F406" s="53"/>
      <c r="G406" s="10" t="s">
        <v>4</v>
      </c>
      <c r="H406" s="21">
        <f t="shared" ref="H406:H407" si="107">J406+K406+L406</f>
        <v>0</v>
      </c>
      <c r="I406" s="21">
        <v>0</v>
      </c>
      <c r="J406" s="21">
        <v>0</v>
      </c>
      <c r="K406" s="21">
        <v>0</v>
      </c>
      <c r="L406" s="21">
        <v>0</v>
      </c>
      <c r="M406" s="21">
        <v>0</v>
      </c>
    </row>
    <row r="407" spans="1:13" ht="22.9" customHeight="1" x14ac:dyDescent="0.25">
      <c r="A407" s="43"/>
      <c r="B407" s="40"/>
      <c r="C407" s="49"/>
      <c r="D407" s="58"/>
      <c r="E407" s="40"/>
      <c r="F407" s="53"/>
      <c r="G407" s="10" t="s">
        <v>5</v>
      </c>
      <c r="H407" s="21">
        <f t="shared" si="107"/>
        <v>0</v>
      </c>
      <c r="I407" s="21">
        <v>0</v>
      </c>
      <c r="J407" s="21">
        <v>0</v>
      </c>
      <c r="K407" s="21">
        <v>0</v>
      </c>
      <c r="L407" s="21">
        <v>0</v>
      </c>
      <c r="M407" s="21">
        <v>0</v>
      </c>
    </row>
    <row r="408" spans="1:13" ht="22.9" customHeight="1" x14ac:dyDescent="0.25">
      <c r="A408" s="43"/>
      <c r="B408" s="40"/>
      <c r="C408" s="49"/>
      <c r="D408" s="58"/>
      <c r="E408" s="40"/>
      <c r="F408" s="53"/>
      <c r="G408" s="10" t="s">
        <v>33</v>
      </c>
      <c r="H408" s="21">
        <f>L408</f>
        <v>0</v>
      </c>
      <c r="I408" s="21">
        <v>0</v>
      </c>
      <c r="J408" s="21">
        <v>0</v>
      </c>
      <c r="K408" s="21">
        <v>0</v>
      </c>
      <c r="L408" s="21">
        <v>0</v>
      </c>
      <c r="M408" s="21">
        <v>0</v>
      </c>
    </row>
    <row r="409" spans="1:13" ht="22.9" customHeight="1" x14ac:dyDescent="0.25">
      <c r="A409" s="43"/>
      <c r="B409" s="40"/>
      <c r="C409" s="49"/>
      <c r="D409" s="58"/>
      <c r="E409" s="40"/>
      <c r="F409" s="53"/>
      <c r="G409" s="10" t="s">
        <v>40</v>
      </c>
      <c r="H409" s="21">
        <f>J409+K409+L409</f>
        <v>0</v>
      </c>
      <c r="I409" s="21">
        <f>0</f>
        <v>0</v>
      </c>
      <c r="J409" s="21">
        <v>0</v>
      </c>
      <c r="K409" s="21">
        <v>0</v>
      </c>
      <c r="L409" s="21">
        <v>0</v>
      </c>
      <c r="M409" s="21">
        <v>0</v>
      </c>
    </row>
    <row r="410" spans="1:13" ht="22.9" customHeight="1" x14ac:dyDescent="0.25">
      <c r="A410" s="43"/>
      <c r="B410" s="40"/>
      <c r="C410" s="49"/>
      <c r="D410" s="58"/>
      <c r="E410" s="40"/>
      <c r="F410" s="53"/>
      <c r="G410" s="10" t="s">
        <v>41</v>
      </c>
      <c r="H410" s="21">
        <f t="shared" ref="H410:H411" si="108">J410+K410+L410</f>
        <v>435000</v>
      </c>
      <c r="I410" s="21">
        <v>0</v>
      </c>
      <c r="J410" s="21">
        <v>0</v>
      </c>
      <c r="K410" s="21">
        <v>435000</v>
      </c>
      <c r="L410" s="21">
        <v>0</v>
      </c>
      <c r="M410" s="21">
        <v>0</v>
      </c>
    </row>
    <row r="411" spans="1:13" ht="22.9" customHeight="1" x14ac:dyDescent="0.25">
      <c r="A411" s="43"/>
      <c r="B411" s="40"/>
      <c r="C411" s="49"/>
      <c r="D411" s="58"/>
      <c r="E411" s="40"/>
      <c r="F411" s="53"/>
      <c r="G411" s="10" t="s">
        <v>42</v>
      </c>
      <c r="H411" s="21">
        <f t="shared" si="108"/>
        <v>0</v>
      </c>
      <c r="I411" s="21">
        <v>0</v>
      </c>
      <c r="J411" s="21">
        <v>0</v>
      </c>
      <c r="K411" s="21">
        <v>0</v>
      </c>
      <c r="L411" s="21">
        <v>0</v>
      </c>
      <c r="M411" s="21">
        <v>0</v>
      </c>
    </row>
    <row r="412" spans="1:13" ht="22.9" customHeight="1" x14ac:dyDescent="0.25">
      <c r="A412" s="43"/>
      <c r="B412" s="40"/>
      <c r="C412" s="49"/>
      <c r="D412" s="58"/>
      <c r="E412" s="40"/>
      <c r="F412" s="53"/>
      <c r="G412" s="33" t="s">
        <v>43</v>
      </c>
      <c r="H412" s="21">
        <f>J412+K412+L412</f>
        <v>0</v>
      </c>
      <c r="I412" s="21">
        <v>0</v>
      </c>
      <c r="J412" s="21">
        <v>0</v>
      </c>
      <c r="K412" s="21">
        <v>0</v>
      </c>
      <c r="L412" s="21">
        <v>0</v>
      </c>
      <c r="M412" s="21">
        <v>0</v>
      </c>
    </row>
    <row r="413" spans="1:13" ht="30" customHeight="1" x14ac:dyDescent="0.25">
      <c r="A413" s="44"/>
      <c r="B413" s="40"/>
      <c r="C413" s="50"/>
      <c r="D413" s="59"/>
      <c r="E413" s="40"/>
      <c r="F413" s="54"/>
      <c r="G413" s="33" t="s">
        <v>139</v>
      </c>
      <c r="H413" s="21">
        <f>J413+K413+L413</f>
        <v>0</v>
      </c>
      <c r="I413" s="21">
        <v>0</v>
      </c>
      <c r="J413" s="21">
        <v>0</v>
      </c>
      <c r="K413" s="21">
        <v>0</v>
      </c>
      <c r="L413" s="21">
        <v>0</v>
      </c>
      <c r="M413" s="21">
        <v>0</v>
      </c>
    </row>
    <row r="414" spans="1:13" ht="96.75" customHeight="1" x14ac:dyDescent="0.25">
      <c r="A414" s="52" t="s">
        <v>120</v>
      </c>
      <c r="B414" s="79"/>
      <c r="C414" s="79"/>
      <c r="D414" s="79"/>
      <c r="E414" s="79"/>
      <c r="F414" s="52"/>
      <c r="G414" s="10" t="s">
        <v>63</v>
      </c>
      <c r="H414" s="11">
        <f>H415+H417+H419+H421+H424+H425+H427+H428+H429+H430+H432</f>
        <v>78137.399999999994</v>
      </c>
      <c r="I414" s="11">
        <f>I415+I417+I419+I421+I424+I425+I427+I428+I429+I430+I432</f>
        <v>5449.8</v>
      </c>
      <c r="J414" s="11">
        <f t="shared" ref="J414" si="109">J415+J417+J419+J421+J424+J425+J427+J428+J429+J430+J432</f>
        <v>0</v>
      </c>
      <c r="K414" s="11">
        <f>K415+K417+K419+K421+K424+K425+K427+K428+K429+K430+K432</f>
        <v>66696.7</v>
      </c>
      <c r="L414" s="11">
        <f t="shared" ref="L414:M414" si="110">L415+L417+L419+L421+L424+L425+L427+L428+L429+L430+L432</f>
        <v>11440.7</v>
      </c>
      <c r="M414" s="11">
        <f t="shared" si="110"/>
        <v>1</v>
      </c>
    </row>
    <row r="415" spans="1:13" ht="24.75" customHeight="1" x14ac:dyDescent="0.25">
      <c r="A415" s="53"/>
      <c r="B415" s="80"/>
      <c r="C415" s="80"/>
      <c r="D415" s="80"/>
      <c r="E415" s="80"/>
      <c r="F415" s="53"/>
      <c r="G415" s="10" t="s">
        <v>73</v>
      </c>
      <c r="H415" s="11">
        <f t="shared" ref="H415" si="111">J415+K415+L415+M415</f>
        <v>0</v>
      </c>
      <c r="I415" s="11">
        <f>I554+I581</f>
        <v>0</v>
      </c>
      <c r="J415" s="11">
        <f>J554+J581</f>
        <v>0</v>
      </c>
      <c r="K415" s="11">
        <f>K554+K581</f>
        <v>0</v>
      </c>
      <c r="L415" s="11">
        <f>L581</f>
        <v>0</v>
      </c>
      <c r="M415" s="11">
        <f>M554+M581</f>
        <v>0</v>
      </c>
    </row>
    <row r="416" spans="1:13" ht="24.75" customHeight="1" x14ac:dyDescent="0.25">
      <c r="A416" s="53"/>
      <c r="B416" s="80"/>
      <c r="C416" s="80"/>
      <c r="D416" s="80"/>
      <c r="E416" s="80"/>
      <c r="F416" s="53"/>
      <c r="G416" s="13" t="s">
        <v>74</v>
      </c>
      <c r="H416" s="14">
        <f>J416+K416+L416+M416</f>
        <v>0</v>
      </c>
      <c r="I416" s="11">
        <f>I441+I544</f>
        <v>0</v>
      </c>
      <c r="J416" s="11">
        <f>J441+J544</f>
        <v>0</v>
      </c>
      <c r="K416" s="11">
        <f>K441+K544</f>
        <v>0</v>
      </c>
      <c r="L416" s="11">
        <f>L441+L544</f>
        <v>0</v>
      </c>
      <c r="M416" s="11">
        <f>M441+M544</f>
        <v>0</v>
      </c>
    </row>
    <row r="417" spans="1:13" ht="24.75" customHeight="1" x14ac:dyDescent="0.25">
      <c r="A417" s="53"/>
      <c r="B417" s="80"/>
      <c r="C417" s="80"/>
      <c r="D417" s="80"/>
      <c r="E417" s="80"/>
      <c r="F417" s="53"/>
      <c r="G417" s="10" t="s">
        <v>77</v>
      </c>
      <c r="H417" s="11">
        <f t="shared" ref="H417" si="112">J417+K417+L417+M417</f>
        <v>0</v>
      </c>
      <c r="I417" s="11">
        <f>I556+I583</f>
        <v>0</v>
      </c>
      <c r="J417" s="11">
        <f>J556+J583</f>
        <v>0</v>
      </c>
      <c r="K417" s="11">
        <f>K556+K583</f>
        <v>0</v>
      </c>
      <c r="L417" s="11">
        <f>L583</f>
        <v>0</v>
      </c>
      <c r="M417" s="11">
        <f>M556+M583</f>
        <v>0</v>
      </c>
    </row>
    <row r="418" spans="1:13" ht="24.75" customHeight="1" x14ac:dyDescent="0.25">
      <c r="A418" s="53"/>
      <c r="B418" s="80"/>
      <c r="C418" s="80"/>
      <c r="D418" s="80"/>
      <c r="E418" s="80"/>
      <c r="F418" s="53"/>
      <c r="G418" s="13" t="s">
        <v>74</v>
      </c>
      <c r="H418" s="11">
        <f>J418+K418+L418+M418</f>
        <v>0</v>
      </c>
      <c r="I418" s="11">
        <f>I546</f>
        <v>0</v>
      </c>
      <c r="J418" s="11">
        <f>J546</f>
        <v>0</v>
      </c>
      <c r="K418" s="11">
        <f t="shared" ref="K418:M418" si="113">K546</f>
        <v>0</v>
      </c>
      <c r="L418" s="11">
        <f t="shared" si="113"/>
        <v>0</v>
      </c>
      <c r="M418" s="11">
        <f t="shared" si="113"/>
        <v>0</v>
      </c>
    </row>
    <row r="419" spans="1:13" ht="24.75" customHeight="1" x14ac:dyDescent="0.25">
      <c r="A419" s="53"/>
      <c r="B419" s="80"/>
      <c r="C419" s="80"/>
      <c r="D419" s="80"/>
      <c r="E419" s="80"/>
      <c r="F419" s="53"/>
      <c r="G419" s="10" t="s">
        <v>75</v>
      </c>
      <c r="H419" s="11">
        <f t="shared" ref="H419" si="114">J419+K419+L419+M419</f>
        <v>0</v>
      </c>
      <c r="I419" s="11">
        <f>I558+I585</f>
        <v>0</v>
      </c>
      <c r="J419" s="11">
        <f>J558+J585</f>
        <v>0</v>
      </c>
      <c r="K419" s="11">
        <f>K558+K585</f>
        <v>0</v>
      </c>
      <c r="L419" s="11">
        <f>L585</f>
        <v>0</v>
      </c>
      <c r="M419" s="11">
        <f>M558+M585</f>
        <v>0</v>
      </c>
    </row>
    <row r="420" spans="1:13" ht="24.75" customHeight="1" x14ac:dyDescent="0.25">
      <c r="A420" s="53"/>
      <c r="B420" s="80"/>
      <c r="C420" s="80"/>
      <c r="D420" s="80"/>
      <c r="E420" s="80"/>
      <c r="F420" s="53"/>
      <c r="G420" s="13" t="s">
        <v>74</v>
      </c>
      <c r="H420" s="11">
        <f t="shared" ref="H420:H426" si="115">J420+K420+L420+M420</f>
        <v>0</v>
      </c>
      <c r="I420" s="11">
        <f>I533+I586</f>
        <v>0</v>
      </c>
      <c r="J420" s="11">
        <f>J533+J586</f>
        <v>0</v>
      </c>
      <c r="K420" s="11">
        <f t="shared" ref="K420:M420" si="116">K533+K586</f>
        <v>0</v>
      </c>
      <c r="L420" s="11">
        <f t="shared" si="116"/>
        <v>0</v>
      </c>
      <c r="M420" s="11">
        <f t="shared" si="116"/>
        <v>0</v>
      </c>
    </row>
    <row r="421" spans="1:13" ht="24.75" customHeight="1" x14ac:dyDescent="0.25">
      <c r="A421" s="53"/>
      <c r="B421" s="80"/>
      <c r="C421" s="80"/>
      <c r="D421" s="80"/>
      <c r="E421" s="80"/>
      <c r="F421" s="53"/>
      <c r="G421" s="10" t="s">
        <v>80</v>
      </c>
      <c r="H421" s="11">
        <f t="shared" ref="H421" si="117">J421+K421+L421+M421</f>
        <v>0</v>
      </c>
      <c r="I421" s="11">
        <f t="shared" ref="I421:K422" si="118">I560+I587</f>
        <v>0</v>
      </c>
      <c r="J421" s="11">
        <f t="shared" si="118"/>
        <v>0</v>
      </c>
      <c r="K421" s="11">
        <f t="shared" si="118"/>
        <v>0</v>
      </c>
      <c r="L421" s="11">
        <f>L587</f>
        <v>0</v>
      </c>
      <c r="M421" s="11">
        <f>M560+M587</f>
        <v>0</v>
      </c>
    </row>
    <row r="422" spans="1:13" ht="24.75" customHeight="1" x14ac:dyDescent="0.25">
      <c r="A422" s="53"/>
      <c r="B422" s="80"/>
      <c r="C422" s="80"/>
      <c r="D422" s="80"/>
      <c r="E422" s="80"/>
      <c r="F422" s="53"/>
      <c r="G422" s="13" t="s">
        <v>74</v>
      </c>
      <c r="H422" s="11">
        <f t="shared" si="115"/>
        <v>0</v>
      </c>
      <c r="I422" s="11">
        <f t="shared" si="118"/>
        <v>0</v>
      </c>
      <c r="J422" s="11">
        <f t="shared" si="118"/>
        <v>0</v>
      </c>
      <c r="K422" s="11">
        <f t="shared" si="118"/>
        <v>0</v>
      </c>
      <c r="L422" s="11">
        <f>L588</f>
        <v>0</v>
      </c>
      <c r="M422" s="11">
        <f>M561+M588</f>
        <v>0</v>
      </c>
    </row>
    <row r="423" spans="1:13" ht="24.75" customHeight="1" x14ac:dyDescent="0.25">
      <c r="A423" s="53"/>
      <c r="B423" s="80"/>
      <c r="C423" s="80"/>
      <c r="D423" s="80"/>
      <c r="E423" s="80"/>
      <c r="F423" s="53"/>
      <c r="G423" s="13" t="s">
        <v>79</v>
      </c>
      <c r="H423" s="11">
        <f t="shared" si="115"/>
        <v>0</v>
      </c>
      <c r="I423" s="11">
        <f>I561</f>
        <v>0</v>
      </c>
      <c r="J423" s="11">
        <f>J561</f>
        <v>0</v>
      </c>
      <c r="K423" s="11">
        <f t="shared" ref="K423:M423" si="119">K561</f>
        <v>0</v>
      </c>
      <c r="L423" s="11">
        <f t="shared" si="119"/>
        <v>0</v>
      </c>
      <c r="M423" s="11">
        <f t="shared" si="119"/>
        <v>0</v>
      </c>
    </row>
    <row r="424" spans="1:13" ht="24.75" customHeight="1" x14ac:dyDescent="0.25">
      <c r="A424" s="53"/>
      <c r="B424" s="80"/>
      <c r="C424" s="80"/>
      <c r="D424" s="80"/>
      <c r="E424" s="80"/>
      <c r="F424" s="53"/>
      <c r="G424" s="10" t="s">
        <v>4</v>
      </c>
      <c r="H424" s="11">
        <f t="shared" si="115"/>
        <v>0</v>
      </c>
      <c r="I424" s="11">
        <v>0</v>
      </c>
      <c r="J424" s="11">
        <v>0</v>
      </c>
      <c r="K424" s="11">
        <v>0</v>
      </c>
      <c r="L424" s="11">
        <v>0</v>
      </c>
      <c r="M424" s="11">
        <v>0</v>
      </c>
    </row>
    <row r="425" spans="1:13" ht="24.75" customHeight="1" x14ac:dyDescent="0.25">
      <c r="A425" s="53"/>
      <c r="B425" s="80"/>
      <c r="C425" s="80"/>
      <c r="D425" s="80"/>
      <c r="E425" s="80"/>
      <c r="F425" s="53"/>
      <c r="G425" s="10" t="s">
        <v>81</v>
      </c>
      <c r="H425" s="11">
        <f t="shared" si="115"/>
        <v>0</v>
      </c>
      <c r="I425" s="11">
        <v>0</v>
      </c>
      <c r="J425" s="11">
        <f>J433+J499+J511+J523+J536+J550+J563+J575+J590+J726</f>
        <v>0</v>
      </c>
      <c r="K425" s="11">
        <f>K590+K499+K550+K563+K433+K536+K511+K523+K575+K726</f>
        <v>0</v>
      </c>
      <c r="L425" s="11">
        <f>L590+L499+L550+L563+L433+L536+L511+L523+L575+L726</f>
        <v>0</v>
      </c>
      <c r="M425" s="11">
        <v>0</v>
      </c>
    </row>
    <row r="426" spans="1:13" ht="25.5" customHeight="1" x14ac:dyDescent="0.25">
      <c r="A426" s="53"/>
      <c r="B426" s="80"/>
      <c r="C426" s="80"/>
      <c r="D426" s="80"/>
      <c r="E426" s="80"/>
      <c r="F426" s="53"/>
      <c r="G426" s="13" t="s">
        <v>79</v>
      </c>
      <c r="H426" s="11">
        <f t="shared" si="115"/>
        <v>0</v>
      </c>
      <c r="I426" s="11">
        <f>I576</f>
        <v>0</v>
      </c>
      <c r="J426" s="11">
        <f>J576</f>
        <v>0</v>
      </c>
      <c r="K426" s="11">
        <f t="shared" ref="K426:M426" si="120">K576</f>
        <v>0</v>
      </c>
      <c r="L426" s="11">
        <f t="shared" si="120"/>
        <v>0</v>
      </c>
      <c r="M426" s="11">
        <f t="shared" si="120"/>
        <v>0</v>
      </c>
    </row>
    <row r="427" spans="1:13" ht="25.5" customHeight="1" x14ac:dyDescent="0.25">
      <c r="A427" s="53"/>
      <c r="B427" s="80"/>
      <c r="C427" s="80"/>
      <c r="D427" s="80"/>
      <c r="E427" s="80"/>
      <c r="F427" s="53"/>
      <c r="G427" s="10" t="s">
        <v>33</v>
      </c>
      <c r="H427" s="11">
        <f>J427+K427+L427+M427</f>
        <v>0</v>
      </c>
      <c r="I427" s="11">
        <f>I591+I500+I551+I564+I434+I537+I512+I524+I577+I727</f>
        <v>0</v>
      </c>
      <c r="J427" s="11">
        <f>J434+J500+J512+J524+J537+J551+J564+J577+J591+J727</f>
        <v>0</v>
      </c>
      <c r="K427" s="11">
        <f>K591+K500+K551+K564+K434+K537+K512+K524+K577+K727</f>
        <v>0</v>
      </c>
      <c r="L427" s="11">
        <f>L591+L500+L551+L564+L434+L537+L512+L524+L577+L727+L740</f>
        <v>0</v>
      </c>
      <c r="M427" s="11">
        <v>0</v>
      </c>
    </row>
    <row r="428" spans="1:13" ht="25.5" customHeight="1" x14ac:dyDescent="0.25">
      <c r="A428" s="53"/>
      <c r="B428" s="80"/>
      <c r="C428" s="80"/>
      <c r="D428" s="80"/>
      <c r="E428" s="80"/>
      <c r="F428" s="53"/>
      <c r="G428" s="10" t="s">
        <v>40</v>
      </c>
      <c r="H428" s="11">
        <f>J428+K428+L428+M428</f>
        <v>0</v>
      </c>
      <c r="I428" s="11">
        <f>I592+I501+I552+I565+I435+I538+I513+I525+I578+I728+I760+I772+I784</f>
        <v>0</v>
      </c>
      <c r="J428" s="11">
        <f>J435+J501+J513+J525+J538+J552+J565+J578+J592+J728</f>
        <v>0</v>
      </c>
      <c r="K428" s="11">
        <f>K592+K501+K552+K565+K435+K538+K513+K525+K578+K728+K760+K772+K784</f>
        <v>0</v>
      </c>
      <c r="L428" s="11">
        <f>L592+L501+L552+L565+L435+L538+L513+L525+L578+L728+L760+L772+L784+L796</f>
        <v>0</v>
      </c>
      <c r="M428" s="11">
        <v>0</v>
      </c>
    </row>
    <row r="429" spans="1:13" ht="25.5" customHeight="1" x14ac:dyDescent="0.25">
      <c r="A429" s="53"/>
      <c r="B429" s="80"/>
      <c r="C429" s="80"/>
      <c r="D429" s="80"/>
      <c r="E429" s="80"/>
      <c r="F429" s="53"/>
      <c r="G429" s="10" t="s">
        <v>41</v>
      </c>
      <c r="H429" s="11">
        <f t="shared" ref="H429" si="121">J429+K429+L429+M429</f>
        <v>71937.399999999994</v>
      </c>
      <c r="I429" s="11">
        <f>I442</f>
        <v>5449.8</v>
      </c>
      <c r="J429" s="11">
        <f>J436+J502+J514+J526+J539+J553+J566+J579+J593+J729</f>
        <v>0</v>
      </c>
      <c r="K429" s="11">
        <f>K442</f>
        <v>66696.7</v>
      </c>
      <c r="L429" s="11">
        <f>L442+L481+L494</f>
        <v>5240.7</v>
      </c>
      <c r="M429" s="11">
        <v>0</v>
      </c>
    </row>
    <row r="430" spans="1:13" ht="25.5" customHeight="1" x14ac:dyDescent="0.25">
      <c r="A430" s="53"/>
      <c r="B430" s="80"/>
      <c r="C430" s="80"/>
      <c r="D430" s="80"/>
      <c r="E430" s="80"/>
      <c r="F430" s="53"/>
      <c r="G430" s="10" t="s">
        <v>42</v>
      </c>
      <c r="H430" s="11">
        <f>J430+K430+L430+M430</f>
        <v>6200</v>
      </c>
      <c r="I430" s="11">
        <f>I594+I503+I554+I567+I437+I540+I515+I527+I580+I730</f>
        <v>0</v>
      </c>
      <c r="J430" s="11">
        <f>J437+J503+J515+J527+J540+J554+J567+J580+J594+J730</f>
        <v>0</v>
      </c>
      <c r="K430" s="11">
        <f>K443</f>
        <v>0</v>
      </c>
      <c r="L430" s="11">
        <f>L443+L482+L495</f>
        <v>6200</v>
      </c>
      <c r="M430" s="11">
        <v>0</v>
      </c>
    </row>
    <row r="431" spans="1:13" ht="25.5" customHeight="1" x14ac:dyDescent="0.25">
      <c r="A431" s="53"/>
      <c r="B431" s="80"/>
      <c r="C431" s="80"/>
      <c r="D431" s="80"/>
      <c r="E431" s="80"/>
      <c r="F431" s="53"/>
      <c r="G431" s="33" t="s">
        <v>43</v>
      </c>
      <c r="H431" s="11">
        <f t="shared" ref="H431:K432" si="122">H444+H483+H496</f>
        <v>0</v>
      </c>
      <c r="I431" s="11">
        <f t="shared" si="122"/>
        <v>0</v>
      </c>
      <c r="J431" s="11">
        <f t="shared" si="122"/>
        <v>0</v>
      </c>
      <c r="K431" s="11">
        <f t="shared" si="122"/>
        <v>0</v>
      </c>
      <c r="L431" s="11">
        <f>L444+L483+L496</f>
        <v>0</v>
      </c>
      <c r="M431" s="11">
        <v>0</v>
      </c>
    </row>
    <row r="432" spans="1:13" ht="25.5" customHeight="1" x14ac:dyDescent="0.25">
      <c r="A432" s="53"/>
      <c r="B432" s="81"/>
      <c r="C432" s="81"/>
      <c r="D432" s="81"/>
      <c r="E432" s="81"/>
      <c r="F432" s="54"/>
      <c r="G432" s="33" t="s">
        <v>139</v>
      </c>
      <c r="H432" s="11">
        <f t="shared" si="122"/>
        <v>0</v>
      </c>
      <c r="I432" s="11">
        <f t="shared" si="122"/>
        <v>0</v>
      </c>
      <c r="J432" s="11">
        <f t="shared" si="122"/>
        <v>0</v>
      </c>
      <c r="K432" s="11">
        <f t="shared" si="122"/>
        <v>0</v>
      </c>
      <c r="L432" s="11">
        <f>L445+L484+L497</f>
        <v>0</v>
      </c>
      <c r="M432" s="11">
        <v>1</v>
      </c>
    </row>
    <row r="433" spans="1:13" ht="77.25" customHeight="1" x14ac:dyDescent="0.25">
      <c r="A433" s="42" t="s">
        <v>141</v>
      </c>
      <c r="B433" s="48" t="s">
        <v>126</v>
      </c>
      <c r="C433" s="79" t="s">
        <v>32</v>
      </c>
      <c r="D433" s="82">
        <v>66696.7</v>
      </c>
      <c r="E433" s="48" t="s">
        <v>86</v>
      </c>
      <c r="F433" s="42" t="s">
        <v>117</v>
      </c>
      <c r="G433" s="20" t="s">
        <v>71</v>
      </c>
      <c r="H433" s="21">
        <f>H441+H442+H443</f>
        <v>66696.7</v>
      </c>
      <c r="I433" s="21">
        <f>I441+I442+I443</f>
        <v>5449.8</v>
      </c>
      <c r="J433" s="21">
        <f>J440</f>
        <v>0</v>
      </c>
      <c r="K433" s="21">
        <f>K440</f>
        <v>0</v>
      </c>
      <c r="L433" s="21">
        <f>L441+L442+L443</f>
        <v>0</v>
      </c>
      <c r="M433" s="21">
        <v>0</v>
      </c>
    </row>
    <row r="434" spans="1:13" ht="22.9" customHeight="1" x14ac:dyDescent="0.25">
      <c r="A434" s="43"/>
      <c r="B434" s="49"/>
      <c r="C434" s="80"/>
      <c r="D434" s="83"/>
      <c r="E434" s="49"/>
      <c r="F434" s="43"/>
      <c r="G434" s="20" t="s">
        <v>0</v>
      </c>
      <c r="H434" s="21">
        <f>J434+K434+L434</f>
        <v>0</v>
      </c>
      <c r="I434" s="21">
        <v>0</v>
      </c>
      <c r="J434" s="21">
        <v>0</v>
      </c>
      <c r="K434" s="21">
        <v>0</v>
      </c>
      <c r="L434" s="21">
        <v>0</v>
      </c>
      <c r="M434" s="21">
        <v>0</v>
      </c>
    </row>
    <row r="435" spans="1:13" ht="22.9" customHeight="1" x14ac:dyDescent="0.25">
      <c r="A435" s="43"/>
      <c r="B435" s="49"/>
      <c r="C435" s="80"/>
      <c r="D435" s="83"/>
      <c r="E435" s="49"/>
      <c r="F435" s="43"/>
      <c r="G435" s="10" t="s">
        <v>1</v>
      </c>
      <c r="H435" s="21">
        <f t="shared" ref="H435:H436" si="123">J435+K435+L435</f>
        <v>0</v>
      </c>
      <c r="I435" s="21">
        <v>0</v>
      </c>
      <c r="J435" s="21">
        <v>0</v>
      </c>
      <c r="K435" s="21">
        <v>0</v>
      </c>
      <c r="L435" s="21">
        <v>0</v>
      </c>
      <c r="M435" s="21">
        <v>0</v>
      </c>
    </row>
    <row r="436" spans="1:13" ht="22.9" customHeight="1" x14ac:dyDescent="0.25">
      <c r="A436" s="43"/>
      <c r="B436" s="49"/>
      <c r="C436" s="80"/>
      <c r="D436" s="83"/>
      <c r="E436" s="49"/>
      <c r="F436" s="43"/>
      <c r="G436" s="10" t="s">
        <v>2</v>
      </c>
      <c r="H436" s="21">
        <f t="shared" si="123"/>
        <v>0</v>
      </c>
      <c r="I436" s="21">
        <v>0</v>
      </c>
      <c r="J436" s="21">
        <v>0</v>
      </c>
      <c r="K436" s="21">
        <v>0</v>
      </c>
      <c r="L436" s="21">
        <v>0</v>
      </c>
      <c r="M436" s="21">
        <v>0</v>
      </c>
    </row>
    <row r="437" spans="1:13" ht="22.9" customHeight="1" x14ac:dyDescent="0.25">
      <c r="A437" s="43"/>
      <c r="B437" s="49"/>
      <c r="C437" s="80"/>
      <c r="D437" s="83"/>
      <c r="E437" s="49"/>
      <c r="F437" s="43"/>
      <c r="G437" s="10" t="s">
        <v>3</v>
      </c>
      <c r="H437" s="21">
        <f>J437+K437+L437</f>
        <v>0</v>
      </c>
      <c r="I437" s="21">
        <v>0</v>
      </c>
      <c r="J437" s="21">
        <v>0</v>
      </c>
      <c r="K437" s="21">
        <v>0</v>
      </c>
      <c r="L437" s="21">
        <v>0</v>
      </c>
      <c r="M437" s="21">
        <v>0</v>
      </c>
    </row>
    <row r="438" spans="1:13" ht="22.9" customHeight="1" x14ac:dyDescent="0.25">
      <c r="A438" s="43"/>
      <c r="B438" s="49"/>
      <c r="C438" s="80"/>
      <c r="D438" s="83"/>
      <c r="E438" s="49"/>
      <c r="F438" s="43"/>
      <c r="G438" s="10" t="s">
        <v>4</v>
      </c>
      <c r="H438" s="21">
        <f t="shared" ref="H438:H439" si="124">J438+K438+L438</f>
        <v>0</v>
      </c>
      <c r="I438" s="21">
        <v>0</v>
      </c>
      <c r="J438" s="21">
        <v>0</v>
      </c>
      <c r="K438" s="21">
        <v>0</v>
      </c>
      <c r="L438" s="21">
        <v>0</v>
      </c>
      <c r="M438" s="21">
        <v>0</v>
      </c>
    </row>
    <row r="439" spans="1:13" ht="22.9" customHeight="1" x14ac:dyDescent="0.25">
      <c r="A439" s="43"/>
      <c r="B439" s="49"/>
      <c r="C439" s="80"/>
      <c r="D439" s="83"/>
      <c r="E439" s="49"/>
      <c r="F439" s="43"/>
      <c r="G439" s="10" t="s">
        <v>5</v>
      </c>
      <c r="H439" s="21">
        <f t="shared" si="124"/>
        <v>0</v>
      </c>
      <c r="I439" s="21">
        <v>0</v>
      </c>
      <c r="J439" s="21">
        <v>0</v>
      </c>
      <c r="K439" s="21">
        <v>0</v>
      </c>
      <c r="L439" s="21">
        <v>0</v>
      </c>
      <c r="M439" s="21">
        <v>0</v>
      </c>
    </row>
    <row r="440" spans="1:13" ht="22.9" customHeight="1" x14ac:dyDescent="0.25">
      <c r="A440" s="43"/>
      <c r="B440" s="49"/>
      <c r="C440" s="80"/>
      <c r="D440" s="83"/>
      <c r="E440" s="49"/>
      <c r="F440" s="43"/>
      <c r="G440" s="10" t="s">
        <v>33</v>
      </c>
      <c r="H440" s="21">
        <f>L440</f>
        <v>0</v>
      </c>
      <c r="I440" s="21">
        <v>0</v>
      </c>
      <c r="J440" s="21">
        <v>0</v>
      </c>
      <c r="K440" s="21">
        <v>0</v>
      </c>
      <c r="L440" s="21">
        <v>0</v>
      </c>
      <c r="M440" s="21">
        <v>0</v>
      </c>
    </row>
    <row r="441" spans="1:13" ht="22.9" customHeight="1" x14ac:dyDescent="0.25">
      <c r="A441" s="43"/>
      <c r="B441" s="49"/>
      <c r="C441" s="80"/>
      <c r="D441" s="83"/>
      <c r="E441" s="49"/>
      <c r="F441" s="43"/>
      <c r="G441" s="10" t="s">
        <v>40</v>
      </c>
      <c r="H441" s="21">
        <f>J441+K441+L441</f>
        <v>0</v>
      </c>
      <c r="I441" s="21">
        <f>0</f>
        <v>0</v>
      </c>
      <c r="J441" s="21">
        <v>0</v>
      </c>
      <c r="K441" s="21">
        <v>0</v>
      </c>
      <c r="L441" s="21">
        <v>0</v>
      </c>
      <c r="M441" s="21">
        <v>0</v>
      </c>
    </row>
    <row r="442" spans="1:13" ht="22.9" customHeight="1" x14ac:dyDescent="0.25">
      <c r="A442" s="43"/>
      <c r="B442" s="49"/>
      <c r="C442" s="80"/>
      <c r="D442" s="83"/>
      <c r="E442" s="49"/>
      <c r="F442" s="43"/>
      <c r="G442" s="10" t="s">
        <v>41</v>
      </c>
      <c r="H442" s="21">
        <f>K442</f>
        <v>66696.7</v>
      </c>
      <c r="I442" s="21">
        <v>5449.8</v>
      </c>
      <c r="J442" s="21">
        <v>0</v>
      </c>
      <c r="K442" s="21">
        <v>66696.7</v>
      </c>
      <c r="L442" s="21">
        <v>0</v>
      </c>
      <c r="M442" s="21">
        <v>0</v>
      </c>
    </row>
    <row r="443" spans="1:13" ht="22.5" customHeight="1" x14ac:dyDescent="0.25">
      <c r="A443" s="43"/>
      <c r="B443" s="49"/>
      <c r="C443" s="80"/>
      <c r="D443" s="83"/>
      <c r="E443" s="49"/>
      <c r="F443" s="43"/>
      <c r="G443" s="10" t="s">
        <v>42</v>
      </c>
      <c r="H443" s="21">
        <f t="shared" ref="H443" si="125">J443+K443+L443</f>
        <v>0</v>
      </c>
      <c r="I443" s="21">
        <v>0</v>
      </c>
      <c r="J443" s="21">
        <v>0</v>
      </c>
      <c r="K443" s="21">
        <f>K456+K469</f>
        <v>0</v>
      </c>
      <c r="L443" s="21">
        <f>L456+L469</f>
        <v>0</v>
      </c>
      <c r="M443" s="21">
        <v>0</v>
      </c>
    </row>
    <row r="444" spans="1:13" ht="22.5" customHeight="1" x14ac:dyDescent="0.25">
      <c r="A444" s="43"/>
      <c r="B444" s="49"/>
      <c r="C444" s="80"/>
      <c r="D444" s="83"/>
      <c r="E444" s="49"/>
      <c r="F444" s="43"/>
      <c r="G444" s="33" t="s">
        <v>43</v>
      </c>
      <c r="H444" s="21">
        <f t="shared" ref="H444:K445" si="126">H457</f>
        <v>0</v>
      </c>
      <c r="I444" s="21">
        <f t="shared" si="126"/>
        <v>0</v>
      </c>
      <c r="J444" s="21">
        <f t="shared" si="126"/>
        <v>0</v>
      </c>
      <c r="K444" s="21">
        <f t="shared" si="126"/>
        <v>0</v>
      </c>
      <c r="L444" s="21">
        <f>L457</f>
        <v>0</v>
      </c>
      <c r="M444" s="21">
        <v>0</v>
      </c>
    </row>
    <row r="445" spans="1:13" ht="30" customHeight="1" x14ac:dyDescent="0.25">
      <c r="A445" s="44"/>
      <c r="B445" s="50"/>
      <c r="C445" s="81"/>
      <c r="D445" s="84"/>
      <c r="E445" s="50"/>
      <c r="F445" s="44"/>
      <c r="G445" s="33" t="s">
        <v>139</v>
      </c>
      <c r="H445" s="21">
        <f t="shared" si="126"/>
        <v>0</v>
      </c>
      <c r="I445" s="21">
        <f t="shared" si="126"/>
        <v>0</v>
      </c>
      <c r="J445" s="21">
        <f t="shared" si="126"/>
        <v>0</v>
      </c>
      <c r="K445" s="21">
        <f t="shared" si="126"/>
        <v>0</v>
      </c>
      <c r="L445" s="21">
        <f>L458</f>
        <v>0</v>
      </c>
      <c r="M445" s="21">
        <v>0</v>
      </c>
    </row>
    <row r="446" spans="1:13" ht="82.5" hidden="1" customHeight="1" x14ac:dyDescent="0.25">
      <c r="A446" s="42" t="s">
        <v>125</v>
      </c>
      <c r="B446" s="48" t="s">
        <v>126</v>
      </c>
      <c r="C446" s="79" t="s">
        <v>32</v>
      </c>
      <c r="D446" s="82">
        <v>66696.7</v>
      </c>
      <c r="E446" s="48" t="s">
        <v>86</v>
      </c>
      <c r="F446" s="42" t="s">
        <v>117</v>
      </c>
      <c r="G446" s="20" t="s">
        <v>71</v>
      </c>
      <c r="H446" s="21">
        <f>H454+H455+H456</f>
        <v>0</v>
      </c>
      <c r="I446" s="21">
        <f>I454+I455+I456</f>
        <v>0</v>
      </c>
      <c r="J446" s="21">
        <f>J453</f>
        <v>0</v>
      </c>
      <c r="K446" s="21">
        <f>K453</f>
        <v>0</v>
      </c>
      <c r="L446" s="21">
        <f>L454+L455+L456</f>
        <v>0</v>
      </c>
      <c r="M446" s="21">
        <v>0</v>
      </c>
    </row>
    <row r="447" spans="1:13" ht="22.9" hidden="1" customHeight="1" x14ac:dyDescent="0.25">
      <c r="A447" s="43"/>
      <c r="B447" s="49"/>
      <c r="C447" s="80"/>
      <c r="D447" s="83"/>
      <c r="E447" s="49"/>
      <c r="F447" s="43"/>
      <c r="G447" s="20" t="s">
        <v>0</v>
      </c>
      <c r="H447" s="21">
        <f>J447+K447+L447</f>
        <v>0</v>
      </c>
      <c r="I447" s="21">
        <v>0</v>
      </c>
      <c r="J447" s="21">
        <v>0</v>
      </c>
      <c r="K447" s="21">
        <v>0</v>
      </c>
      <c r="L447" s="21">
        <v>0</v>
      </c>
      <c r="M447" s="21">
        <v>0</v>
      </c>
    </row>
    <row r="448" spans="1:13" ht="22.9" hidden="1" customHeight="1" x14ac:dyDescent="0.25">
      <c r="A448" s="43"/>
      <c r="B448" s="49"/>
      <c r="C448" s="80"/>
      <c r="D448" s="83"/>
      <c r="E448" s="49"/>
      <c r="F448" s="43"/>
      <c r="G448" s="10" t="s">
        <v>1</v>
      </c>
      <c r="H448" s="21">
        <f t="shared" ref="H448:H449" si="127">J448+K448+L448</f>
        <v>0</v>
      </c>
      <c r="I448" s="21">
        <v>0</v>
      </c>
      <c r="J448" s="21">
        <v>0</v>
      </c>
      <c r="K448" s="21">
        <v>0</v>
      </c>
      <c r="L448" s="21">
        <v>0</v>
      </c>
      <c r="M448" s="21">
        <v>0</v>
      </c>
    </row>
    <row r="449" spans="1:13" ht="22.9" hidden="1" customHeight="1" x14ac:dyDescent="0.25">
      <c r="A449" s="43"/>
      <c r="B449" s="49"/>
      <c r="C449" s="80"/>
      <c r="D449" s="83"/>
      <c r="E449" s="49"/>
      <c r="F449" s="43"/>
      <c r="G449" s="10" t="s">
        <v>2</v>
      </c>
      <c r="H449" s="21">
        <f t="shared" si="127"/>
        <v>0</v>
      </c>
      <c r="I449" s="21">
        <v>0</v>
      </c>
      <c r="J449" s="21">
        <v>0</v>
      </c>
      <c r="K449" s="21">
        <v>0</v>
      </c>
      <c r="L449" s="21">
        <v>0</v>
      </c>
      <c r="M449" s="21">
        <v>0</v>
      </c>
    </row>
    <row r="450" spans="1:13" ht="22.9" hidden="1" customHeight="1" x14ac:dyDescent="0.25">
      <c r="A450" s="43"/>
      <c r="B450" s="49"/>
      <c r="C450" s="80"/>
      <c r="D450" s="83"/>
      <c r="E450" s="49"/>
      <c r="F450" s="43"/>
      <c r="G450" s="10" t="s">
        <v>3</v>
      </c>
      <c r="H450" s="21">
        <f>J450+K450+L450</f>
        <v>0</v>
      </c>
      <c r="I450" s="21">
        <v>0</v>
      </c>
      <c r="J450" s="21">
        <v>0</v>
      </c>
      <c r="K450" s="21">
        <v>0</v>
      </c>
      <c r="L450" s="21">
        <v>0</v>
      </c>
      <c r="M450" s="21">
        <v>0</v>
      </c>
    </row>
    <row r="451" spans="1:13" ht="22.9" hidden="1" customHeight="1" x14ac:dyDescent="0.25">
      <c r="A451" s="43"/>
      <c r="B451" s="49"/>
      <c r="C451" s="80"/>
      <c r="D451" s="83"/>
      <c r="E451" s="49"/>
      <c r="F451" s="43"/>
      <c r="G451" s="10" t="s">
        <v>4</v>
      </c>
      <c r="H451" s="21">
        <f t="shared" ref="H451:H452" si="128">J451+K451+L451</f>
        <v>0</v>
      </c>
      <c r="I451" s="21">
        <v>0</v>
      </c>
      <c r="J451" s="21">
        <v>0</v>
      </c>
      <c r="K451" s="21">
        <v>0</v>
      </c>
      <c r="L451" s="21">
        <v>0</v>
      </c>
      <c r="M451" s="21">
        <v>0</v>
      </c>
    </row>
    <row r="452" spans="1:13" ht="22.9" hidden="1" customHeight="1" x14ac:dyDescent="0.25">
      <c r="A452" s="43"/>
      <c r="B452" s="49"/>
      <c r="C452" s="80"/>
      <c r="D452" s="83"/>
      <c r="E452" s="49"/>
      <c r="F452" s="43"/>
      <c r="G452" s="10" t="s">
        <v>5</v>
      </c>
      <c r="H452" s="21">
        <f t="shared" si="128"/>
        <v>0</v>
      </c>
      <c r="I452" s="21">
        <v>0</v>
      </c>
      <c r="J452" s="21">
        <v>0</v>
      </c>
      <c r="K452" s="21">
        <v>0</v>
      </c>
      <c r="L452" s="21">
        <v>0</v>
      </c>
      <c r="M452" s="21">
        <v>0</v>
      </c>
    </row>
    <row r="453" spans="1:13" ht="22.9" hidden="1" customHeight="1" x14ac:dyDescent="0.25">
      <c r="A453" s="43"/>
      <c r="B453" s="49"/>
      <c r="C453" s="80"/>
      <c r="D453" s="83"/>
      <c r="E453" s="49"/>
      <c r="F453" s="43"/>
      <c r="G453" s="10" t="s">
        <v>33</v>
      </c>
      <c r="H453" s="21">
        <f>L453</f>
        <v>0</v>
      </c>
      <c r="I453" s="21">
        <v>0</v>
      </c>
      <c r="J453" s="21">
        <v>0</v>
      </c>
      <c r="K453" s="21">
        <v>0</v>
      </c>
      <c r="L453" s="21">
        <v>0</v>
      </c>
      <c r="M453" s="21">
        <v>0</v>
      </c>
    </row>
    <row r="454" spans="1:13" ht="22.9" hidden="1" customHeight="1" x14ac:dyDescent="0.25">
      <c r="A454" s="43"/>
      <c r="B454" s="49"/>
      <c r="C454" s="80"/>
      <c r="D454" s="83"/>
      <c r="E454" s="49"/>
      <c r="F454" s="43"/>
      <c r="G454" s="10" t="s">
        <v>40</v>
      </c>
      <c r="H454" s="21">
        <f>J454+K454+L454</f>
        <v>0</v>
      </c>
      <c r="I454" s="21">
        <f>0</f>
        <v>0</v>
      </c>
      <c r="J454" s="21">
        <v>0</v>
      </c>
      <c r="K454" s="21">
        <v>0</v>
      </c>
      <c r="L454" s="21">
        <v>0</v>
      </c>
      <c r="M454" s="21">
        <v>0</v>
      </c>
    </row>
    <row r="455" spans="1:13" ht="22.9" hidden="1" customHeight="1" x14ac:dyDescent="0.25">
      <c r="A455" s="43"/>
      <c r="B455" s="49"/>
      <c r="C455" s="80"/>
      <c r="D455" s="83"/>
      <c r="E455" s="49"/>
      <c r="F455" s="43"/>
      <c r="G455" s="10" t="s">
        <v>41</v>
      </c>
      <c r="H455" s="21">
        <f t="shared" ref="H455" si="129">J455+K455+L455</f>
        <v>0</v>
      </c>
      <c r="I455" s="21">
        <v>0</v>
      </c>
      <c r="J455" s="21">
        <v>0</v>
      </c>
      <c r="K455" s="1">
        <v>0</v>
      </c>
      <c r="L455" s="21">
        <v>0</v>
      </c>
      <c r="M455" s="21">
        <v>0</v>
      </c>
    </row>
    <row r="456" spans="1:13" ht="22.9" hidden="1" customHeight="1" x14ac:dyDescent="0.25">
      <c r="A456" s="43"/>
      <c r="B456" s="49"/>
      <c r="C456" s="80"/>
      <c r="D456" s="83"/>
      <c r="E456" s="49"/>
      <c r="F456" s="43"/>
      <c r="G456" s="10" t="s">
        <v>42</v>
      </c>
      <c r="H456" s="21">
        <v>0</v>
      </c>
      <c r="I456" s="21">
        <v>0</v>
      </c>
      <c r="J456" s="21">
        <v>0</v>
      </c>
      <c r="K456" s="21">
        <v>0</v>
      </c>
      <c r="L456" s="21">
        <v>0</v>
      </c>
      <c r="M456" s="21">
        <v>0</v>
      </c>
    </row>
    <row r="457" spans="1:13" ht="22.9" hidden="1" customHeight="1" x14ac:dyDescent="0.25">
      <c r="A457" s="43"/>
      <c r="B457" s="49"/>
      <c r="C457" s="80"/>
      <c r="D457" s="83"/>
      <c r="E457" s="49"/>
      <c r="F457" s="43"/>
      <c r="G457" s="33" t="s">
        <v>43</v>
      </c>
      <c r="H457" s="21">
        <f>J457+K457+L457</f>
        <v>0</v>
      </c>
      <c r="I457" s="21">
        <v>0</v>
      </c>
      <c r="J457" s="21">
        <v>0</v>
      </c>
      <c r="K457" s="21">
        <v>0</v>
      </c>
      <c r="L457" s="21">
        <v>0</v>
      </c>
      <c r="M457" s="21">
        <v>0</v>
      </c>
    </row>
    <row r="458" spans="1:13" ht="30" hidden="1" customHeight="1" x14ac:dyDescent="0.25">
      <c r="A458" s="44"/>
      <c r="B458" s="50"/>
      <c r="C458" s="81"/>
      <c r="D458" s="84"/>
      <c r="E458" s="50"/>
      <c r="F458" s="44"/>
      <c r="G458" s="33" t="s">
        <v>139</v>
      </c>
      <c r="H458" s="21">
        <f>J458+K458+L458</f>
        <v>0</v>
      </c>
      <c r="I458" s="21">
        <v>0</v>
      </c>
      <c r="J458" s="21">
        <v>0</v>
      </c>
      <c r="K458" s="21">
        <v>0</v>
      </c>
      <c r="L458" s="21">
        <v>0</v>
      </c>
      <c r="M458" s="21">
        <v>0</v>
      </c>
    </row>
    <row r="459" spans="1:13" ht="81.75" hidden="1" customHeight="1" x14ac:dyDescent="0.25">
      <c r="A459" s="85" t="s">
        <v>127</v>
      </c>
      <c r="B459" s="48" t="s">
        <v>122</v>
      </c>
      <c r="C459" s="79" t="s">
        <v>121</v>
      </c>
      <c r="D459" s="82">
        <v>397500</v>
      </c>
      <c r="E459" s="48" t="s">
        <v>124</v>
      </c>
      <c r="F459" s="42" t="s">
        <v>131</v>
      </c>
      <c r="G459" s="20" t="s">
        <v>71</v>
      </c>
      <c r="H459" s="21">
        <f>H467+H468+H469</f>
        <v>0</v>
      </c>
      <c r="I459" s="21">
        <f>I467+I468+I469</f>
        <v>0</v>
      </c>
      <c r="J459" s="21">
        <f>J466</f>
        <v>0</v>
      </c>
      <c r="K459" s="21">
        <f>K466</f>
        <v>0</v>
      </c>
      <c r="L459" s="21">
        <f>L467+L468+L469</f>
        <v>0</v>
      </c>
      <c r="M459" s="21">
        <v>0</v>
      </c>
    </row>
    <row r="460" spans="1:13" ht="22.9" hidden="1" customHeight="1" x14ac:dyDescent="0.25">
      <c r="A460" s="86"/>
      <c r="B460" s="49"/>
      <c r="C460" s="80"/>
      <c r="D460" s="83"/>
      <c r="E460" s="49"/>
      <c r="F460" s="43"/>
      <c r="G460" s="20" t="s">
        <v>0</v>
      </c>
      <c r="H460" s="21">
        <f>J460+K460+L460</f>
        <v>0</v>
      </c>
      <c r="I460" s="21">
        <v>0</v>
      </c>
      <c r="J460" s="21">
        <v>0</v>
      </c>
      <c r="K460" s="21">
        <v>0</v>
      </c>
      <c r="L460" s="21">
        <v>0</v>
      </c>
      <c r="M460" s="21">
        <v>0</v>
      </c>
    </row>
    <row r="461" spans="1:13" ht="22.9" hidden="1" customHeight="1" x14ac:dyDescent="0.25">
      <c r="A461" s="86"/>
      <c r="B461" s="49"/>
      <c r="C461" s="80"/>
      <c r="D461" s="83"/>
      <c r="E461" s="49"/>
      <c r="F461" s="43"/>
      <c r="G461" s="10" t="s">
        <v>1</v>
      </c>
      <c r="H461" s="21">
        <f t="shared" ref="H461:H462" si="130">J461+K461+L461</f>
        <v>0</v>
      </c>
      <c r="I461" s="21">
        <v>0</v>
      </c>
      <c r="J461" s="21">
        <v>0</v>
      </c>
      <c r="K461" s="21">
        <v>0</v>
      </c>
      <c r="L461" s="21">
        <v>0</v>
      </c>
      <c r="M461" s="21">
        <v>0</v>
      </c>
    </row>
    <row r="462" spans="1:13" ht="22.9" hidden="1" customHeight="1" x14ac:dyDescent="0.25">
      <c r="A462" s="86"/>
      <c r="B462" s="49"/>
      <c r="C462" s="80"/>
      <c r="D462" s="83"/>
      <c r="E462" s="49"/>
      <c r="F462" s="43"/>
      <c r="G462" s="10" t="s">
        <v>2</v>
      </c>
      <c r="H462" s="21">
        <f t="shared" si="130"/>
        <v>0</v>
      </c>
      <c r="I462" s="21">
        <v>0</v>
      </c>
      <c r="J462" s="21">
        <v>0</v>
      </c>
      <c r="K462" s="21">
        <v>0</v>
      </c>
      <c r="L462" s="21">
        <v>0</v>
      </c>
      <c r="M462" s="21">
        <v>0</v>
      </c>
    </row>
    <row r="463" spans="1:13" ht="22.9" hidden="1" customHeight="1" x14ac:dyDescent="0.25">
      <c r="A463" s="86"/>
      <c r="B463" s="49"/>
      <c r="C463" s="80"/>
      <c r="D463" s="83"/>
      <c r="E463" s="49"/>
      <c r="F463" s="43"/>
      <c r="G463" s="10" t="s">
        <v>3</v>
      </c>
      <c r="H463" s="21">
        <f>J463+K463+L463</f>
        <v>0</v>
      </c>
      <c r="I463" s="21">
        <v>0</v>
      </c>
      <c r="J463" s="21">
        <v>0</v>
      </c>
      <c r="K463" s="21">
        <v>0</v>
      </c>
      <c r="L463" s="21">
        <v>0</v>
      </c>
      <c r="M463" s="21">
        <v>0</v>
      </c>
    </row>
    <row r="464" spans="1:13" ht="22.9" hidden="1" customHeight="1" x14ac:dyDescent="0.25">
      <c r="A464" s="86"/>
      <c r="B464" s="49"/>
      <c r="C464" s="80"/>
      <c r="D464" s="83"/>
      <c r="E464" s="49"/>
      <c r="F464" s="43"/>
      <c r="G464" s="10" t="s">
        <v>4</v>
      </c>
      <c r="H464" s="21">
        <f t="shared" ref="H464:H465" si="131">J464+K464+L464</f>
        <v>0</v>
      </c>
      <c r="I464" s="21">
        <v>0</v>
      </c>
      <c r="J464" s="21">
        <v>0</v>
      </c>
      <c r="K464" s="21">
        <v>0</v>
      </c>
      <c r="L464" s="21">
        <v>0</v>
      </c>
      <c r="M464" s="21">
        <v>0</v>
      </c>
    </row>
    <row r="465" spans="1:13" ht="22.9" hidden="1" customHeight="1" x14ac:dyDescent="0.25">
      <c r="A465" s="86"/>
      <c r="B465" s="49"/>
      <c r="C465" s="80"/>
      <c r="D465" s="83"/>
      <c r="E465" s="49"/>
      <c r="F465" s="43"/>
      <c r="G465" s="10" t="s">
        <v>5</v>
      </c>
      <c r="H465" s="21">
        <f t="shared" si="131"/>
        <v>0</v>
      </c>
      <c r="I465" s="21">
        <v>0</v>
      </c>
      <c r="J465" s="21">
        <v>0</v>
      </c>
      <c r="K465" s="21">
        <v>0</v>
      </c>
      <c r="L465" s="21">
        <v>0</v>
      </c>
      <c r="M465" s="21">
        <v>0</v>
      </c>
    </row>
    <row r="466" spans="1:13" ht="22.9" hidden="1" customHeight="1" x14ac:dyDescent="0.25">
      <c r="A466" s="86"/>
      <c r="B466" s="49"/>
      <c r="C466" s="80"/>
      <c r="D466" s="83"/>
      <c r="E466" s="49"/>
      <c r="F466" s="43"/>
      <c r="G466" s="10" t="s">
        <v>33</v>
      </c>
      <c r="H466" s="21">
        <f>L466</f>
        <v>0</v>
      </c>
      <c r="I466" s="21">
        <v>0</v>
      </c>
      <c r="J466" s="21">
        <v>0</v>
      </c>
      <c r="K466" s="21">
        <v>0</v>
      </c>
      <c r="L466" s="21">
        <v>0</v>
      </c>
      <c r="M466" s="21">
        <v>0</v>
      </c>
    </row>
    <row r="467" spans="1:13" ht="22.9" hidden="1" customHeight="1" x14ac:dyDescent="0.25">
      <c r="A467" s="86"/>
      <c r="B467" s="49"/>
      <c r="C467" s="80"/>
      <c r="D467" s="83"/>
      <c r="E467" s="49"/>
      <c r="F467" s="43"/>
      <c r="G467" s="10" t="s">
        <v>40</v>
      </c>
      <c r="H467" s="21">
        <f>J467+K467+L467</f>
        <v>0</v>
      </c>
      <c r="I467" s="21">
        <f>0</f>
        <v>0</v>
      </c>
      <c r="J467" s="21">
        <v>0</v>
      </c>
      <c r="K467" s="21">
        <v>0</v>
      </c>
      <c r="L467" s="21">
        <v>0</v>
      </c>
      <c r="M467" s="21">
        <v>0</v>
      </c>
    </row>
    <row r="468" spans="1:13" ht="22.9" hidden="1" customHeight="1" x14ac:dyDescent="0.25">
      <c r="A468" s="86"/>
      <c r="B468" s="49"/>
      <c r="C468" s="80"/>
      <c r="D468" s="83"/>
      <c r="E468" s="49"/>
      <c r="F468" s="43"/>
      <c r="G468" s="10" t="s">
        <v>41</v>
      </c>
      <c r="H468" s="21">
        <f t="shared" ref="H468" si="132">J468+K468+L468</f>
        <v>0</v>
      </c>
      <c r="I468" s="21">
        <v>0</v>
      </c>
      <c r="J468" s="21">
        <v>0</v>
      </c>
      <c r="K468" s="21">
        <v>0</v>
      </c>
      <c r="L468" s="21">
        <v>0</v>
      </c>
      <c r="M468" s="21">
        <v>0</v>
      </c>
    </row>
    <row r="469" spans="1:13" ht="22.9" hidden="1" customHeight="1" x14ac:dyDescent="0.25">
      <c r="A469" s="86"/>
      <c r="B469" s="49"/>
      <c r="C469" s="80"/>
      <c r="D469" s="83"/>
      <c r="E469" s="49"/>
      <c r="F469" s="43"/>
      <c r="G469" s="10" t="s">
        <v>42</v>
      </c>
      <c r="H469" s="21">
        <f>K469</f>
        <v>0</v>
      </c>
      <c r="I469" s="21">
        <v>0</v>
      </c>
      <c r="J469" s="21">
        <v>0</v>
      </c>
      <c r="K469" s="21">
        <f>397500-397500</f>
        <v>0</v>
      </c>
      <c r="L469" s="21">
        <v>0</v>
      </c>
      <c r="M469" s="21">
        <v>0</v>
      </c>
    </row>
    <row r="470" spans="1:13" ht="22.9" hidden="1" customHeight="1" x14ac:dyDescent="0.25">
      <c r="A470" s="86"/>
      <c r="B470" s="49"/>
      <c r="C470" s="80"/>
      <c r="D470" s="83"/>
      <c r="E470" s="49"/>
      <c r="F470" s="43"/>
      <c r="G470" s="33" t="s">
        <v>43</v>
      </c>
      <c r="H470" s="21">
        <f>J470+K470+L470</f>
        <v>0</v>
      </c>
      <c r="I470" s="21">
        <v>0</v>
      </c>
      <c r="J470" s="21">
        <v>0</v>
      </c>
      <c r="K470" s="21">
        <v>0</v>
      </c>
      <c r="L470" s="21">
        <v>0</v>
      </c>
      <c r="M470" s="21">
        <v>0</v>
      </c>
    </row>
    <row r="471" spans="1:13" ht="29.25" hidden="1" customHeight="1" x14ac:dyDescent="0.25">
      <c r="A471" s="87"/>
      <c r="B471" s="50"/>
      <c r="C471" s="81"/>
      <c r="D471" s="84"/>
      <c r="E471" s="50"/>
      <c r="F471" s="44"/>
      <c r="G471" s="33" t="s">
        <v>139</v>
      </c>
      <c r="H471" s="21">
        <f>J471+K471+L471</f>
        <v>0</v>
      </c>
      <c r="I471" s="21">
        <v>0</v>
      </c>
      <c r="J471" s="21">
        <v>0</v>
      </c>
      <c r="K471" s="21">
        <v>0</v>
      </c>
      <c r="L471" s="21">
        <v>0</v>
      </c>
      <c r="M471" s="21">
        <v>0</v>
      </c>
    </row>
    <row r="472" spans="1:13" ht="93" customHeight="1" x14ac:dyDescent="0.25">
      <c r="A472" s="42" t="s">
        <v>129</v>
      </c>
      <c r="B472" s="48" t="s">
        <v>140</v>
      </c>
      <c r="C472" s="79" t="s">
        <v>121</v>
      </c>
      <c r="D472" s="82">
        <v>12036.7</v>
      </c>
      <c r="E472" s="48" t="s">
        <v>124</v>
      </c>
      <c r="F472" s="42" t="s">
        <v>114</v>
      </c>
      <c r="G472" s="20" t="s">
        <v>71</v>
      </c>
      <c r="H472" s="21">
        <f>H480+H481+H482</f>
        <v>11436.9</v>
      </c>
      <c r="I472" s="21">
        <f>I480+I481+I482</f>
        <v>0</v>
      </c>
      <c r="J472" s="21">
        <f>J479</f>
        <v>0</v>
      </c>
      <c r="K472" s="21">
        <f>K479</f>
        <v>0</v>
      </c>
      <c r="L472" s="21">
        <f>L480+L481+L482</f>
        <v>11436.9</v>
      </c>
      <c r="M472" s="21">
        <v>0</v>
      </c>
    </row>
    <row r="473" spans="1:13" ht="24.75" customHeight="1" x14ac:dyDescent="0.25">
      <c r="A473" s="43"/>
      <c r="B473" s="49"/>
      <c r="C473" s="80"/>
      <c r="D473" s="83"/>
      <c r="E473" s="49"/>
      <c r="F473" s="43"/>
      <c r="G473" s="20" t="s">
        <v>0</v>
      </c>
      <c r="H473" s="21">
        <f>J473+K473+L473</f>
        <v>0</v>
      </c>
      <c r="I473" s="21">
        <v>0</v>
      </c>
      <c r="J473" s="21">
        <v>0</v>
      </c>
      <c r="K473" s="21">
        <v>0</v>
      </c>
      <c r="L473" s="21">
        <v>0</v>
      </c>
      <c r="M473" s="21">
        <v>0</v>
      </c>
    </row>
    <row r="474" spans="1:13" ht="24.75" customHeight="1" x14ac:dyDescent="0.25">
      <c r="A474" s="43"/>
      <c r="B474" s="49"/>
      <c r="C474" s="80"/>
      <c r="D474" s="83"/>
      <c r="E474" s="49"/>
      <c r="F474" s="43"/>
      <c r="G474" s="10" t="s">
        <v>1</v>
      </c>
      <c r="H474" s="21">
        <f t="shared" ref="H474:H475" si="133">J474+K474+L474</f>
        <v>0</v>
      </c>
      <c r="I474" s="21">
        <v>0</v>
      </c>
      <c r="J474" s="21">
        <v>0</v>
      </c>
      <c r="K474" s="21">
        <v>0</v>
      </c>
      <c r="L474" s="21">
        <v>0</v>
      </c>
      <c r="M474" s="21">
        <v>0</v>
      </c>
    </row>
    <row r="475" spans="1:13" ht="24.75" customHeight="1" x14ac:dyDescent="0.25">
      <c r="A475" s="43"/>
      <c r="B475" s="49"/>
      <c r="C475" s="80"/>
      <c r="D475" s="83"/>
      <c r="E475" s="49"/>
      <c r="F475" s="43"/>
      <c r="G475" s="10" t="s">
        <v>2</v>
      </c>
      <c r="H475" s="21">
        <f t="shared" si="133"/>
        <v>0</v>
      </c>
      <c r="I475" s="21">
        <v>0</v>
      </c>
      <c r="J475" s="21">
        <v>0</v>
      </c>
      <c r="K475" s="21">
        <v>0</v>
      </c>
      <c r="L475" s="21">
        <v>0</v>
      </c>
      <c r="M475" s="21">
        <v>0</v>
      </c>
    </row>
    <row r="476" spans="1:13" ht="24.75" customHeight="1" x14ac:dyDescent="0.25">
      <c r="A476" s="43"/>
      <c r="B476" s="49"/>
      <c r="C476" s="80"/>
      <c r="D476" s="83"/>
      <c r="E476" s="49"/>
      <c r="F476" s="43"/>
      <c r="G476" s="10" t="s">
        <v>3</v>
      </c>
      <c r="H476" s="21">
        <f>J476+K476+L476</f>
        <v>0</v>
      </c>
      <c r="I476" s="21">
        <v>0</v>
      </c>
      <c r="J476" s="21">
        <v>0</v>
      </c>
      <c r="K476" s="21">
        <v>0</v>
      </c>
      <c r="L476" s="21">
        <v>0</v>
      </c>
      <c r="M476" s="21">
        <v>0</v>
      </c>
    </row>
    <row r="477" spans="1:13" ht="24.75" customHeight="1" x14ac:dyDescent="0.25">
      <c r="A477" s="43"/>
      <c r="B477" s="49"/>
      <c r="C477" s="80"/>
      <c r="D477" s="83"/>
      <c r="E477" s="49"/>
      <c r="F477" s="43"/>
      <c r="G477" s="10" t="s">
        <v>4</v>
      </c>
      <c r="H477" s="21">
        <f t="shared" ref="H477:H478" si="134">J477+K477+L477</f>
        <v>0</v>
      </c>
      <c r="I477" s="21">
        <v>0</v>
      </c>
      <c r="J477" s="21">
        <v>0</v>
      </c>
      <c r="K477" s="21">
        <v>0</v>
      </c>
      <c r="L477" s="21">
        <v>0</v>
      </c>
      <c r="M477" s="21">
        <v>0</v>
      </c>
    </row>
    <row r="478" spans="1:13" ht="24.75" customHeight="1" x14ac:dyDescent="0.25">
      <c r="A478" s="43"/>
      <c r="B478" s="49"/>
      <c r="C478" s="80"/>
      <c r="D478" s="83"/>
      <c r="E478" s="49"/>
      <c r="F478" s="43"/>
      <c r="G478" s="10" t="s">
        <v>5</v>
      </c>
      <c r="H478" s="21">
        <f t="shared" si="134"/>
        <v>0</v>
      </c>
      <c r="I478" s="21">
        <v>0</v>
      </c>
      <c r="J478" s="21">
        <v>0</v>
      </c>
      <c r="K478" s="21">
        <v>0</v>
      </c>
      <c r="L478" s="21">
        <v>0</v>
      </c>
      <c r="M478" s="21">
        <v>0</v>
      </c>
    </row>
    <row r="479" spans="1:13" ht="24.75" customHeight="1" x14ac:dyDescent="0.25">
      <c r="A479" s="43"/>
      <c r="B479" s="49"/>
      <c r="C479" s="80"/>
      <c r="D479" s="83"/>
      <c r="E479" s="49"/>
      <c r="F479" s="43"/>
      <c r="G479" s="10" t="s">
        <v>33</v>
      </c>
      <c r="H479" s="21">
        <f>L479</f>
        <v>0</v>
      </c>
      <c r="I479" s="21">
        <v>0</v>
      </c>
      <c r="J479" s="21">
        <v>0</v>
      </c>
      <c r="K479" s="21">
        <v>0</v>
      </c>
      <c r="L479" s="21">
        <v>0</v>
      </c>
      <c r="M479" s="21">
        <v>0</v>
      </c>
    </row>
    <row r="480" spans="1:13" ht="24.75" customHeight="1" x14ac:dyDescent="0.25">
      <c r="A480" s="43"/>
      <c r="B480" s="49"/>
      <c r="C480" s="80"/>
      <c r="D480" s="83"/>
      <c r="E480" s="49"/>
      <c r="F480" s="43"/>
      <c r="G480" s="10" t="s">
        <v>40</v>
      </c>
      <c r="H480" s="21">
        <f>J480+K480+L480</f>
        <v>0</v>
      </c>
      <c r="I480" s="21">
        <f>0</f>
        <v>0</v>
      </c>
      <c r="J480" s="21">
        <v>0</v>
      </c>
      <c r="K480" s="21">
        <v>0</v>
      </c>
      <c r="L480" s="21">
        <v>0</v>
      </c>
      <c r="M480" s="21">
        <v>0</v>
      </c>
    </row>
    <row r="481" spans="1:13" ht="24.75" customHeight="1" x14ac:dyDescent="0.25">
      <c r="A481" s="43"/>
      <c r="B481" s="49"/>
      <c r="C481" s="80"/>
      <c r="D481" s="83"/>
      <c r="E481" s="49"/>
      <c r="F481" s="43"/>
      <c r="G481" s="10" t="s">
        <v>41</v>
      </c>
      <c r="H481" s="21">
        <f>J481+K481+L481</f>
        <v>5236.8999999999996</v>
      </c>
      <c r="I481" s="21">
        <v>0</v>
      </c>
      <c r="J481" s="21">
        <v>0</v>
      </c>
      <c r="K481" s="21">
        <v>0</v>
      </c>
      <c r="L481" s="21">
        <v>5236.8999999999996</v>
      </c>
      <c r="M481" s="21">
        <v>0</v>
      </c>
    </row>
    <row r="482" spans="1:13" ht="24.75" customHeight="1" x14ac:dyDescent="0.25">
      <c r="A482" s="43"/>
      <c r="B482" s="49"/>
      <c r="C482" s="80"/>
      <c r="D482" s="83"/>
      <c r="E482" s="49"/>
      <c r="F482" s="43"/>
      <c r="G482" s="10" t="s">
        <v>42</v>
      </c>
      <c r="H482" s="21">
        <f t="shared" ref="H482" si="135">J482+K482+L482</f>
        <v>6200</v>
      </c>
      <c r="I482" s="21">
        <v>0</v>
      </c>
      <c r="J482" s="21">
        <v>0</v>
      </c>
      <c r="K482" s="21">
        <v>0</v>
      </c>
      <c r="L482" s="1">
        <v>6200</v>
      </c>
      <c r="M482" s="21">
        <v>0</v>
      </c>
    </row>
    <row r="483" spans="1:13" ht="24.75" customHeight="1" x14ac:dyDescent="0.25">
      <c r="A483" s="43"/>
      <c r="B483" s="49"/>
      <c r="C483" s="80"/>
      <c r="D483" s="83"/>
      <c r="E483" s="49"/>
      <c r="F483" s="43"/>
      <c r="G483" s="33" t="s">
        <v>43</v>
      </c>
      <c r="H483" s="21">
        <f>J483+K483+L483</f>
        <v>0</v>
      </c>
      <c r="I483" s="21">
        <v>0</v>
      </c>
      <c r="J483" s="21">
        <v>0</v>
      </c>
      <c r="K483" s="21">
        <v>0</v>
      </c>
      <c r="L483" s="21">
        <v>0</v>
      </c>
      <c r="M483" s="21">
        <v>0</v>
      </c>
    </row>
    <row r="484" spans="1:13" ht="24.75" customHeight="1" x14ac:dyDescent="0.25">
      <c r="A484" s="44"/>
      <c r="B484" s="50"/>
      <c r="C484" s="81"/>
      <c r="D484" s="84"/>
      <c r="E484" s="50"/>
      <c r="F484" s="44"/>
      <c r="G484" s="33" t="s">
        <v>139</v>
      </c>
      <c r="H484" s="21">
        <f>J484+K484+L484</f>
        <v>0</v>
      </c>
      <c r="I484" s="21">
        <v>0</v>
      </c>
      <c r="J484" s="21">
        <v>0</v>
      </c>
      <c r="K484" s="21">
        <v>0</v>
      </c>
      <c r="L484" s="21">
        <v>0</v>
      </c>
      <c r="M484" s="21">
        <v>0</v>
      </c>
    </row>
    <row r="485" spans="1:13" ht="65.25" customHeight="1" x14ac:dyDescent="0.25">
      <c r="A485" s="42" t="s">
        <v>132</v>
      </c>
      <c r="B485" s="48" t="s">
        <v>130</v>
      </c>
      <c r="C485" s="40" t="s">
        <v>103</v>
      </c>
      <c r="D485" s="42">
        <v>34937.599999999999</v>
      </c>
      <c r="E485" s="40" t="s">
        <v>86</v>
      </c>
      <c r="F485" s="42" t="s">
        <v>117</v>
      </c>
      <c r="G485" s="20" t="s">
        <v>71</v>
      </c>
      <c r="H485" s="21">
        <f>H493+H494+H495</f>
        <v>3.8</v>
      </c>
      <c r="I485" s="21">
        <f>I493+I494+I495</f>
        <v>0</v>
      </c>
      <c r="J485" s="21">
        <f>J492</f>
        <v>0</v>
      </c>
      <c r="K485" s="21">
        <f>K492</f>
        <v>0</v>
      </c>
      <c r="L485" s="21">
        <f>L493+L494+L495</f>
        <v>3.8</v>
      </c>
      <c r="M485" s="21">
        <v>0</v>
      </c>
    </row>
    <row r="486" spans="1:13" ht="24.75" customHeight="1" x14ac:dyDescent="0.25">
      <c r="A486" s="43"/>
      <c r="B486" s="49"/>
      <c r="C486" s="40"/>
      <c r="D486" s="43"/>
      <c r="E486" s="40"/>
      <c r="F486" s="43"/>
      <c r="G486" s="20" t="s">
        <v>0</v>
      </c>
      <c r="H486" s="21">
        <f>J486+K486+L486</f>
        <v>0</v>
      </c>
      <c r="I486" s="21">
        <v>0</v>
      </c>
      <c r="J486" s="21">
        <v>0</v>
      </c>
      <c r="K486" s="21">
        <v>0</v>
      </c>
      <c r="L486" s="21">
        <v>0</v>
      </c>
      <c r="M486" s="21">
        <v>0</v>
      </c>
    </row>
    <row r="487" spans="1:13" ht="24.75" customHeight="1" x14ac:dyDescent="0.25">
      <c r="A487" s="43"/>
      <c r="B487" s="49"/>
      <c r="C487" s="40"/>
      <c r="D487" s="43"/>
      <c r="E487" s="40"/>
      <c r="F487" s="43"/>
      <c r="G487" s="10" t="s">
        <v>1</v>
      </c>
      <c r="H487" s="21">
        <f t="shared" ref="H487:H488" si="136">J487+K487+L487</f>
        <v>0</v>
      </c>
      <c r="I487" s="21">
        <v>0</v>
      </c>
      <c r="J487" s="21">
        <v>0</v>
      </c>
      <c r="K487" s="21">
        <v>0</v>
      </c>
      <c r="L487" s="21">
        <v>0</v>
      </c>
      <c r="M487" s="21">
        <v>0</v>
      </c>
    </row>
    <row r="488" spans="1:13" ht="24.75" customHeight="1" x14ac:dyDescent="0.25">
      <c r="A488" s="43"/>
      <c r="B488" s="49"/>
      <c r="C488" s="40"/>
      <c r="D488" s="43"/>
      <c r="E488" s="40"/>
      <c r="F488" s="43"/>
      <c r="G488" s="10" t="s">
        <v>2</v>
      </c>
      <c r="H488" s="21">
        <f t="shared" si="136"/>
        <v>0</v>
      </c>
      <c r="I488" s="21">
        <v>0</v>
      </c>
      <c r="J488" s="21">
        <v>0</v>
      </c>
      <c r="K488" s="21">
        <v>0</v>
      </c>
      <c r="L488" s="21">
        <v>0</v>
      </c>
      <c r="M488" s="21">
        <v>0</v>
      </c>
    </row>
    <row r="489" spans="1:13" ht="24.75" customHeight="1" x14ac:dyDescent="0.25">
      <c r="A489" s="43"/>
      <c r="B489" s="49"/>
      <c r="C489" s="40"/>
      <c r="D489" s="43"/>
      <c r="E489" s="40"/>
      <c r="F489" s="43"/>
      <c r="G489" s="10" t="s">
        <v>3</v>
      </c>
      <c r="H489" s="21">
        <f>J489+K489+L489</f>
        <v>0</v>
      </c>
      <c r="I489" s="21">
        <v>0</v>
      </c>
      <c r="J489" s="21">
        <v>0</v>
      </c>
      <c r="K489" s="21">
        <v>0</v>
      </c>
      <c r="L489" s="21">
        <v>0</v>
      </c>
      <c r="M489" s="21">
        <v>0</v>
      </c>
    </row>
    <row r="490" spans="1:13" ht="24.75" customHeight="1" x14ac:dyDescent="0.25">
      <c r="A490" s="43"/>
      <c r="B490" s="49"/>
      <c r="C490" s="40"/>
      <c r="D490" s="43"/>
      <c r="E490" s="40"/>
      <c r="F490" s="43"/>
      <c r="G490" s="10" t="s">
        <v>4</v>
      </c>
      <c r="H490" s="21">
        <f t="shared" ref="H490:H491" si="137">J490+K490+L490</f>
        <v>0</v>
      </c>
      <c r="I490" s="21">
        <v>0</v>
      </c>
      <c r="J490" s="21">
        <v>0</v>
      </c>
      <c r="K490" s="21">
        <v>0</v>
      </c>
      <c r="L490" s="21">
        <v>0</v>
      </c>
      <c r="M490" s="21">
        <v>0</v>
      </c>
    </row>
    <row r="491" spans="1:13" ht="24.75" customHeight="1" x14ac:dyDescent="0.25">
      <c r="A491" s="43"/>
      <c r="B491" s="49"/>
      <c r="C491" s="40"/>
      <c r="D491" s="43"/>
      <c r="E491" s="40"/>
      <c r="F491" s="43"/>
      <c r="G491" s="10" t="s">
        <v>5</v>
      </c>
      <c r="H491" s="21">
        <f t="shared" si="137"/>
        <v>0</v>
      </c>
      <c r="I491" s="21">
        <v>0</v>
      </c>
      <c r="J491" s="21">
        <v>0</v>
      </c>
      <c r="K491" s="21">
        <v>0</v>
      </c>
      <c r="L491" s="21">
        <v>0</v>
      </c>
      <c r="M491" s="21">
        <v>0</v>
      </c>
    </row>
    <row r="492" spans="1:13" ht="24.75" customHeight="1" x14ac:dyDescent="0.25">
      <c r="A492" s="43"/>
      <c r="B492" s="49"/>
      <c r="C492" s="40"/>
      <c r="D492" s="43"/>
      <c r="E492" s="40"/>
      <c r="F492" s="43"/>
      <c r="G492" s="10" t="s">
        <v>33</v>
      </c>
      <c r="H492" s="21">
        <f>L492</f>
        <v>0</v>
      </c>
      <c r="I492" s="21">
        <v>0</v>
      </c>
      <c r="J492" s="21">
        <v>0</v>
      </c>
      <c r="K492" s="21">
        <v>0</v>
      </c>
      <c r="L492" s="21">
        <v>0</v>
      </c>
      <c r="M492" s="21">
        <v>0</v>
      </c>
    </row>
    <row r="493" spans="1:13" ht="24.75" customHeight="1" x14ac:dyDescent="0.25">
      <c r="A493" s="43"/>
      <c r="B493" s="49"/>
      <c r="C493" s="40"/>
      <c r="D493" s="43"/>
      <c r="E493" s="40"/>
      <c r="F493" s="43"/>
      <c r="G493" s="10" t="s">
        <v>40</v>
      </c>
      <c r="H493" s="21">
        <f>J493+K493+L493</f>
        <v>0</v>
      </c>
      <c r="I493" s="21">
        <f>0</f>
        <v>0</v>
      </c>
      <c r="J493" s="21">
        <v>0</v>
      </c>
      <c r="K493" s="21">
        <v>0</v>
      </c>
      <c r="L493" s="21">
        <v>0</v>
      </c>
      <c r="M493" s="21">
        <v>0</v>
      </c>
    </row>
    <row r="494" spans="1:13" ht="24.75" customHeight="1" x14ac:dyDescent="0.25">
      <c r="A494" s="43"/>
      <c r="B494" s="49"/>
      <c r="C494" s="40"/>
      <c r="D494" s="43"/>
      <c r="E494" s="40"/>
      <c r="F494" s="43"/>
      <c r="G494" s="10" t="s">
        <v>41</v>
      </c>
      <c r="H494" s="21">
        <f>J494+K494+L494</f>
        <v>3.8</v>
      </c>
      <c r="I494" s="21">
        <v>0</v>
      </c>
      <c r="J494" s="21">
        <v>0</v>
      </c>
      <c r="K494" s="21">
        <v>0</v>
      </c>
      <c r="L494" s="1">
        <v>3.8</v>
      </c>
      <c r="M494" s="21">
        <v>0</v>
      </c>
    </row>
    <row r="495" spans="1:13" ht="24.75" customHeight="1" x14ac:dyDescent="0.25">
      <c r="A495" s="43"/>
      <c r="B495" s="49"/>
      <c r="C495" s="40"/>
      <c r="D495" s="43"/>
      <c r="E495" s="40"/>
      <c r="F495" s="43"/>
      <c r="G495" s="10" t="s">
        <v>42</v>
      </c>
      <c r="H495" s="21">
        <f t="shared" ref="H495" si="138">J495+K495+L495</f>
        <v>0</v>
      </c>
      <c r="I495" s="21">
        <v>0</v>
      </c>
      <c r="J495" s="21">
        <v>0</v>
      </c>
      <c r="K495" s="21">
        <v>0</v>
      </c>
      <c r="L495" s="21">
        <v>0</v>
      </c>
      <c r="M495" s="21">
        <v>0</v>
      </c>
    </row>
    <row r="496" spans="1:13" ht="24.75" customHeight="1" x14ac:dyDescent="0.25">
      <c r="A496" s="43"/>
      <c r="B496" s="49"/>
      <c r="C496" s="40"/>
      <c r="D496" s="43"/>
      <c r="E496" s="40"/>
      <c r="F496" s="43"/>
      <c r="G496" s="33" t="s">
        <v>43</v>
      </c>
      <c r="H496" s="21">
        <f>J496+K496+L496</f>
        <v>0</v>
      </c>
      <c r="I496" s="21">
        <v>0</v>
      </c>
      <c r="J496" s="21">
        <v>0</v>
      </c>
      <c r="K496" s="21">
        <v>0</v>
      </c>
      <c r="L496" s="21">
        <v>0</v>
      </c>
      <c r="M496" s="21">
        <v>0</v>
      </c>
    </row>
    <row r="497" spans="1:15" ht="24.75" customHeight="1" x14ac:dyDescent="0.25">
      <c r="A497" s="44"/>
      <c r="B497" s="50"/>
      <c r="C497" s="40"/>
      <c r="D497" s="44"/>
      <c r="E497" s="40"/>
      <c r="F497" s="44"/>
      <c r="G497" s="33" t="s">
        <v>139</v>
      </c>
      <c r="H497" s="21">
        <f>J497+K497+L497</f>
        <v>0</v>
      </c>
      <c r="I497" s="21">
        <v>0</v>
      </c>
      <c r="J497" s="21">
        <v>0</v>
      </c>
      <c r="K497" s="21">
        <v>0</v>
      </c>
      <c r="L497" s="21">
        <v>0</v>
      </c>
      <c r="M497" s="21">
        <v>0</v>
      </c>
    </row>
    <row r="498" spans="1:15" s="31" customFormat="1" ht="18.75" x14ac:dyDescent="0.3">
      <c r="A498" s="31" t="s">
        <v>110</v>
      </c>
      <c r="K498" s="32"/>
    </row>
    <row r="500" spans="1:15" x14ac:dyDescent="0.25">
      <c r="O500" s="12" t="e">
        <f>O503-P307</f>
        <v>#REF!</v>
      </c>
    </row>
    <row r="503" spans="1:15" x14ac:dyDescent="0.25">
      <c r="O503" s="12" t="e">
        <f>#REF!+H88+H75+H101+#REF!+H48+H130+H115+H61+#REF!+H201+H187+H173+H144</f>
        <v>#REF!</v>
      </c>
    </row>
    <row r="504" spans="1:15" ht="78.75" customHeight="1" x14ac:dyDescent="0.25"/>
    <row r="511" spans="1:15" ht="82.5" customHeight="1" x14ac:dyDescent="0.25"/>
    <row r="512" spans="1:15" ht="18.75" customHeight="1" x14ac:dyDescent="0.25"/>
    <row r="513" spans="14:14" ht="19.5" customHeight="1" x14ac:dyDescent="0.25"/>
    <row r="514" spans="14:14" ht="18.75" customHeight="1" x14ac:dyDescent="0.25"/>
    <row r="515" spans="14:14" ht="21" customHeight="1" x14ac:dyDescent="0.25"/>
    <row r="516" spans="14:14" ht="20.25" customHeight="1" x14ac:dyDescent="0.25"/>
    <row r="517" spans="14:14" ht="19.5" customHeight="1" x14ac:dyDescent="0.25"/>
    <row r="518" spans="14:14" ht="84.75" customHeight="1" x14ac:dyDescent="0.25"/>
    <row r="519" spans="14:14" ht="18.75" customHeight="1" x14ac:dyDescent="0.25"/>
    <row r="520" spans="14:14" ht="21" customHeight="1" x14ac:dyDescent="0.25"/>
    <row r="521" spans="14:14" ht="18" customHeight="1" x14ac:dyDescent="0.25"/>
    <row r="522" spans="14:14" ht="19.5" customHeight="1" x14ac:dyDescent="0.25"/>
    <row r="523" spans="14:14" ht="18.75" customHeight="1" x14ac:dyDescent="0.25"/>
    <row r="524" spans="14:14" ht="21.75" customHeight="1" x14ac:dyDescent="0.25">
      <c r="N524" s="2">
        <v>0.7</v>
      </c>
    </row>
  </sheetData>
  <mergeCells count="231">
    <mergeCell ref="A446:A458"/>
    <mergeCell ref="B446:B458"/>
    <mergeCell ref="C446:C458"/>
    <mergeCell ref="D446:D458"/>
    <mergeCell ref="E446:E458"/>
    <mergeCell ref="F446:F458"/>
    <mergeCell ref="A485:A497"/>
    <mergeCell ref="B485:B497"/>
    <mergeCell ref="C485:C497"/>
    <mergeCell ref="D485:D497"/>
    <mergeCell ref="E485:E497"/>
    <mergeCell ref="F485:F497"/>
    <mergeCell ref="A472:A484"/>
    <mergeCell ref="B472:B484"/>
    <mergeCell ref="C472:C484"/>
    <mergeCell ref="D472:D484"/>
    <mergeCell ref="E472:E484"/>
    <mergeCell ref="F472:F484"/>
    <mergeCell ref="A459:A471"/>
    <mergeCell ref="B459:B471"/>
    <mergeCell ref="C459:C471"/>
    <mergeCell ref="D459:D471"/>
    <mergeCell ref="E459:E471"/>
    <mergeCell ref="F459:F471"/>
    <mergeCell ref="A388:A400"/>
    <mergeCell ref="B388:B400"/>
    <mergeCell ref="C388:C400"/>
    <mergeCell ref="D388:D400"/>
    <mergeCell ref="E388:E400"/>
    <mergeCell ref="F388:F400"/>
    <mergeCell ref="A414:A432"/>
    <mergeCell ref="B414:B432"/>
    <mergeCell ref="C414:C432"/>
    <mergeCell ref="D414:D432"/>
    <mergeCell ref="E414:E432"/>
    <mergeCell ref="F414:F432"/>
    <mergeCell ref="A401:A413"/>
    <mergeCell ref="B401:B413"/>
    <mergeCell ref="C401:C413"/>
    <mergeCell ref="D401:D413"/>
    <mergeCell ref="E401:E413"/>
    <mergeCell ref="F401:F413"/>
    <mergeCell ref="A433:A445"/>
    <mergeCell ref="B433:B445"/>
    <mergeCell ref="C433:C445"/>
    <mergeCell ref="D433:D445"/>
    <mergeCell ref="E433:E445"/>
    <mergeCell ref="F433:F445"/>
    <mergeCell ref="J2:M2"/>
    <mergeCell ref="A307:A319"/>
    <mergeCell ref="B307:B319"/>
    <mergeCell ref="C307:C319"/>
    <mergeCell ref="D307:D319"/>
    <mergeCell ref="E307:E319"/>
    <mergeCell ref="F307:F319"/>
    <mergeCell ref="E88:E100"/>
    <mergeCell ref="F88:F100"/>
    <mergeCell ref="A101:A114"/>
    <mergeCell ref="B101:B114"/>
    <mergeCell ref="C101:C114"/>
    <mergeCell ref="D101:D114"/>
    <mergeCell ref="E101:E114"/>
    <mergeCell ref="F101:F114"/>
    <mergeCell ref="A115:A129"/>
    <mergeCell ref="B115:B129"/>
    <mergeCell ref="C115:C129"/>
    <mergeCell ref="G6:G7"/>
    <mergeCell ref="H6:I6"/>
    <mergeCell ref="J6:J7"/>
    <mergeCell ref="K6:K7"/>
    <mergeCell ref="L6:L7"/>
    <mergeCell ref="M6:M7"/>
    <mergeCell ref="F5:F7"/>
    <mergeCell ref="A5:A7"/>
    <mergeCell ref="B5:B7"/>
    <mergeCell ref="C5:C7"/>
    <mergeCell ref="D5:D7"/>
    <mergeCell ref="E5:E7"/>
    <mergeCell ref="A28:M28"/>
    <mergeCell ref="J1:M1"/>
    <mergeCell ref="F75:F87"/>
    <mergeCell ref="E75:E87"/>
    <mergeCell ref="D75:D87"/>
    <mergeCell ref="C75:C87"/>
    <mergeCell ref="B75:B87"/>
    <mergeCell ref="B130:B143"/>
    <mergeCell ref="C130:C143"/>
    <mergeCell ref="E130:E143"/>
    <mergeCell ref="F130:F143"/>
    <mergeCell ref="G5:M5"/>
    <mergeCell ref="A3:M3"/>
    <mergeCell ref="A48:A60"/>
    <mergeCell ref="B48:B60"/>
    <mergeCell ref="C48:C60"/>
    <mergeCell ref="D48:D60"/>
    <mergeCell ref="E48:E60"/>
    <mergeCell ref="F48:F60"/>
    <mergeCell ref="D130:D143"/>
    <mergeCell ref="A61:A74"/>
    <mergeCell ref="B61:B74"/>
    <mergeCell ref="C61:C74"/>
    <mergeCell ref="D61:D74"/>
    <mergeCell ref="F201:F213"/>
    <mergeCell ref="E332:E338"/>
    <mergeCell ref="B241:B254"/>
    <mergeCell ref="C241:C254"/>
    <mergeCell ref="D241:D254"/>
    <mergeCell ref="E241:E254"/>
    <mergeCell ref="E320:E331"/>
    <mergeCell ref="A320:A331"/>
    <mergeCell ref="B320:B331"/>
    <mergeCell ref="C320:C331"/>
    <mergeCell ref="A241:A254"/>
    <mergeCell ref="A255:A267"/>
    <mergeCell ref="C255:C267"/>
    <mergeCell ref="A227:A240"/>
    <mergeCell ref="F227:F240"/>
    <mergeCell ref="A214:A226"/>
    <mergeCell ref="B214:B226"/>
    <mergeCell ref="C214:C226"/>
    <mergeCell ref="D214:D226"/>
    <mergeCell ref="E214:E226"/>
    <mergeCell ref="F214:F226"/>
    <mergeCell ref="A332:A338"/>
    <mergeCell ref="B332:B338"/>
    <mergeCell ref="C332:C338"/>
    <mergeCell ref="D332:D338"/>
    <mergeCell ref="F241:F254"/>
    <mergeCell ref="A130:A143"/>
    <mergeCell ref="A158:A172"/>
    <mergeCell ref="B158:B172"/>
    <mergeCell ref="C158:C172"/>
    <mergeCell ref="D158:D172"/>
    <mergeCell ref="B227:B240"/>
    <mergeCell ref="C227:C240"/>
    <mergeCell ref="D227:D240"/>
    <mergeCell ref="E227:E240"/>
    <mergeCell ref="A201:A213"/>
    <mergeCell ref="B201:B213"/>
    <mergeCell ref="C201:C213"/>
    <mergeCell ref="D201:D213"/>
    <mergeCell ref="E201:E213"/>
    <mergeCell ref="E187:E200"/>
    <mergeCell ref="A144:A157"/>
    <mergeCell ref="B144:B157"/>
    <mergeCell ref="C144:C157"/>
    <mergeCell ref="D144:D157"/>
    <mergeCell ref="E144:E157"/>
    <mergeCell ref="F144:F157"/>
    <mergeCell ref="C173:C186"/>
    <mergeCell ref="D173:D186"/>
    <mergeCell ref="E173:E186"/>
    <mergeCell ref="F173:F186"/>
    <mergeCell ref="A187:A200"/>
    <mergeCell ref="B187:B200"/>
    <mergeCell ref="C187:C200"/>
    <mergeCell ref="D187:D200"/>
    <mergeCell ref="F187:F200"/>
    <mergeCell ref="A173:A186"/>
    <mergeCell ref="B173:B186"/>
    <mergeCell ref="A363:A374"/>
    <mergeCell ref="B363:B374"/>
    <mergeCell ref="C363:C374"/>
    <mergeCell ref="E363:E374"/>
    <mergeCell ref="A339:A350"/>
    <mergeCell ref="B339:B350"/>
    <mergeCell ref="C339:C350"/>
    <mergeCell ref="E339:E350"/>
    <mergeCell ref="A351:A362"/>
    <mergeCell ref="B351:B362"/>
    <mergeCell ref="C351:C362"/>
    <mergeCell ref="E351:E362"/>
    <mergeCell ref="D339:D350"/>
    <mergeCell ref="E281:E293"/>
    <mergeCell ref="F281:F293"/>
    <mergeCell ref="B255:B267"/>
    <mergeCell ref="F339:F350"/>
    <mergeCell ref="D351:D362"/>
    <mergeCell ref="F351:F362"/>
    <mergeCell ref="D363:D374"/>
    <mergeCell ref="F363:F374"/>
    <mergeCell ref="F332:F338"/>
    <mergeCell ref="D281:D293"/>
    <mergeCell ref="A375:A387"/>
    <mergeCell ref="B375:B387"/>
    <mergeCell ref="C375:C387"/>
    <mergeCell ref="D375:D387"/>
    <mergeCell ref="E375:E387"/>
    <mergeCell ref="F375:F387"/>
    <mergeCell ref="D255:D267"/>
    <mergeCell ref="E255:E267"/>
    <mergeCell ref="A294:A306"/>
    <mergeCell ref="B294:B306"/>
    <mergeCell ref="C294:C306"/>
    <mergeCell ref="D294:D306"/>
    <mergeCell ref="E294:E306"/>
    <mergeCell ref="F294:F306"/>
    <mergeCell ref="F255:F267"/>
    <mergeCell ref="A268:A280"/>
    <mergeCell ref="B268:B280"/>
    <mergeCell ref="C268:C280"/>
    <mergeCell ref="D268:D280"/>
    <mergeCell ref="E268:E280"/>
    <mergeCell ref="F268:F280"/>
    <mergeCell ref="A281:A293"/>
    <mergeCell ref="B281:B293"/>
    <mergeCell ref="C281:C293"/>
    <mergeCell ref="E158:E172"/>
    <mergeCell ref="F158:F172"/>
    <mergeCell ref="A9:A27"/>
    <mergeCell ref="B9:B27"/>
    <mergeCell ref="C9:C27"/>
    <mergeCell ref="D9:D27"/>
    <mergeCell ref="E9:E27"/>
    <mergeCell ref="F9:F27"/>
    <mergeCell ref="A29:A47"/>
    <mergeCell ref="B29:B47"/>
    <mergeCell ref="C29:C47"/>
    <mergeCell ref="D29:D47"/>
    <mergeCell ref="E29:E47"/>
    <mergeCell ref="F29:F47"/>
    <mergeCell ref="E61:E74"/>
    <mergeCell ref="F61:F74"/>
    <mergeCell ref="A75:A87"/>
    <mergeCell ref="A88:A100"/>
    <mergeCell ref="B88:B100"/>
    <mergeCell ref="C88:C100"/>
    <mergeCell ref="D88:D100"/>
    <mergeCell ref="D115:D129"/>
    <mergeCell ref="E115:E129"/>
    <mergeCell ref="F115:F129"/>
  </mergeCells>
  <printOptions horizontalCentered="1"/>
  <pageMargins left="0.59055118110236227" right="0.59055118110236227" top="0.47244094488188981" bottom="0.47244094488188981" header="0.31496062992125984" footer="0.31496062992125984"/>
  <pageSetup paperSize="9" scale="41" fitToHeight="2" orientation="landscape" r:id="rId1"/>
  <rowBreaks count="10" manualBreakCount="10">
    <brk id="35" max="18" man="1"/>
    <brk id="74" max="18" man="1"/>
    <brk id="114" max="18" man="1"/>
    <brk id="157" max="18" man="1"/>
    <brk id="200" max="18" man="1"/>
    <brk id="240" max="18" man="1"/>
    <brk id="280" max="18" man="1"/>
    <brk id="319" max="18" man="1"/>
    <brk id="413" max="18" man="1"/>
    <brk id="450" max="1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Журавлёва Татьяна Викторовна</cp:lastModifiedBy>
  <cp:lastPrinted>2023-10-30T06:28:55Z</cp:lastPrinted>
  <dcterms:created xsi:type="dcterms:W3CDTF">1996-10-08T23:32:33Z</dcterms:created>
  <dcterms:modified xsi:type="dcterms:W3CDTF">2023-12-12T01:18:42Z</dcterms:modified>
</cp:coreProperties>
</file>