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2010" yWindow="555" windowWidth="19440" windowHeight="11880"/>
  </bookViews>
  <sheets>
    <sheet name="Лист1" sheetId="7" r:id="rId1"/>
  </sheets>
  <definedNames>
    <definedName name="_xlnm.Print_Titles" localSheetId="0">Лист1!$4:$7</definedName>
    <definedName name="_xlnm.Print_Area" localSheetId="0">Лист1!$A$1:$AF$641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86" i="7" l="1"/>
  <c r="L466" i="7" l="1"/>
  <c r="K504" i="7" l="1"/>
  <c r="K503" i="7"/>
  <c r="L504" i="7"/>
  <c r="L503" i="7"/>
  <c r="K492" i="7"/>
  <c r="K491" i="7"/>
  <c r="L492" i="7"/>
  <c r="L491" i="7"/>
  <c r="L455" i="7"/>
  <c r="K455" i="7"/>
  <c r="L127" i="7" l="1"/>
  <c r="K127" i="7"/>
  <c r="H215" i="7"/>
  <c r="H214" i="7"/>
  <c r="H213" i="7"/>
  <c r="H212" i="7"/>
  <c r="H211" i="7"/>
  <c r="H210" i="7"/>
  <c r="H209" i="7"/>
  <c r="H208" i="7"/>
  <c r="H207" i="7"/>
  <c r="H206" i="7"/>
  <c r="H205" i="7"/>
  <c r="L204" i="7"/>
  <c r="K204" i="7"/>
  <c r="J204" i="7"/>
  <c r="I204" i="7"/>
  <c r="K216" i="7"/>
  <c r="H217" i="7"/>
  <c r="H218" i="7"/>
  <c r="H219" i="7"/>
  <c r="H220" i="7"/>
  <c r="H221" i="7"/>
  <c r="L222" i="7"/>
  <c r="L223" i="7"/>
  <c r="H223" i="7" s="1"/>
  <c r="H224" i="7"/>
  <c r="H225" i="7"/>
  <c r="H226" i="7"/>
  <c r="H227" i="7"/>
  <c r="H204" i="7" l="1"/>
  <c r="L216" i="7"/>
  <c r="I222" i="7"/>
  <c r="I216" i="7" s="1"/>
  <c r="H222" i="7"/>
  <c r="H216" i="7" s="1"/>
  <c r="H469" i="7" l="1"/>
  <c r="H468" i="7"/>
  <c r="H467" i="7"/>
  <c r="H466" i="7"/>
  <c r="H465" i="7"/>
  <c r="H464" i="7"/>
  <c r="H463" i="7"/>
  <c r="H462" i="7"/>
  <c r="H461" i="7"/>
  <c r="H460" i="7"/>
  <c r="H459" i="7"/>
  <c r="M458" i="7"/>
  <c r="L458" i="7"/>
  <c r="K458" i="7"/>
  <c r="J458" i="7"/>
  <c r="H458" i="7" l="1"/>
  <c r="I466" i="7"/>
  <c r="I458" i="7" s="1"/>
  <c r="J39" i="7"/>
  <c r="K39" i="7"/>
  <c r="L39" i="7"/>
  <c r="M39" i="7"/>
  <c r="J21" i="7" l="1"/>
  <c r="K21" i="7"/>
  <c r="L21" i="7"/>
  <c r="M21" i="7"/>
  <c r="H382" i="7"/>
  <c r="I382" i="7" s="1"/>
  <c r="I39" i="7" s="1"/>
  <c r="I21" i="7" s="1"/>
  <c r="H39" i="7" l="1"/>
  <c r="H21" i="7" s="1"/>
  <c r="H381" i="7" l="1"/>
  <c r="K472" i="7"/>
  <c r="L472" i="7"/>
  <c r="M472" i="7"/>
  <c r="K473" i="7"/>
  <c r="L473" i="7"/>
  <c r="M473" i="7"/>
  <c r="K474" i="7"/>
  <c r="L474" i="7"/>
  <c r="M474" i="7"/>
  <c r="K475" i="7"/>
  <c r="L475" i="7"/>
  <c r="M475" i="7"/>
  <c r="K476" i="7"/>
  <c r="L476" i="7"/>
  <c r="M476" i="7"/>
  <c r="K477" i="7"/>
  <c r="L477" i="7"/>
  <c r="M477" i="7"/>
  <c r="K478" i="7"/>
  <c r="L478" i="7"/>
  <c r="M478" i="7"/>
  <c r="K479" i="7"/>
  <c r="L479" i="7"/>
  <c r="M479" i="7"/>
  <c r="K480" i="7"/>
  <c r="L480" i="7"/>
  <c r="M480" i="7"/>
  <c r="K481" i="7"/>
  <c r="K42" i="7" s="1"/>
  <c r="L481" i="7"/>
  <c r="L42" i="7" s="1"/>
  <c r="M481" i="7"/>
  <c r="J478" i="7"/>
  <c r="J473" i="7"/>
  <c r="J474" i="7"/>
  <c r="J475" i="7"/>
  <c r="J476" i="7"/>
  <c r="J477" i="7"/>
  <c r="J479" i="7"/>
  <c r="J480" i="7"/>
  <c r="J481" i="7"/>
  <c r="J472" i="7"/>
  <c r="H472" i="7" s="1"/>
  <c r="K471" i="7"/>
  <c r="L471" i="7"/>
  <c r="M471" i="7"/>
  <c r="M470" i="7" s="1"/>
  <c r="J471" i="7"/>
  <c r="I480" i="7"/>
  <c r="I479" i="7"/>
  <c r="I478" i="7"/>
  <c r="I408" i="7"/>
  <c r="I407" i="7"/>
  <c r="I406" i="7"/>
  <c r="H478" i="7"/>
  <c r="K408" i="7"/>
  <c r="K41" i="7" s="1"/>
  <c r="K407" i="7"/>
  <c r="L408" i="7"/>
  <c r="L41" i="7" s="1"/>
  <c r="L407" i="7"/>
  <c r="L406" i="7"/>
  <c r="I422" i="7"/>
  <c r="J422" i="7"/>
  <c r="L422" i="7"/>
  <c r="M422" i="7"/>
  <c r="H423" i="7"/>
  <c r="H424" i="7"/>
  <c r="H425" i="7"/>
  <c r="H426" i="7"/>
  <c r="H427" i="7"/>
  <c r="H428" i="7"/>
  <c r="H429" i="7"/>
  <c r="K430" i="7"/>
  <c r="K422" i="7" s="1"/>
  <c r="H431" i="7"/>
  <c r="H432" i="7"/>
  <c r="H433" i="7"/>
  <c r="H505" i="7"/>
  <c r="H504" i="7"/>
  <c r="H503" i="7"/>
  <c r="H502" i="7"/>
  <c r="H501" i="7"/>
  <c r="H500" i="7"/>
  <c r="H499" i="7"/>
  <c r="H498" i="7"/>
  <c r="H497" i="7"/>
  <c r="H496" i="7"/>
  <c r="H495" i="7"/>
  <c r="M494" i="7"/>
  <c r="L494" i="7"/>
  <c r="K494" i="7"/>
  <c r="J494" i="7"/>
  <c r="I494" i="7"/>
  <c r="H493" i="7"/>
  <c r="H492" i="7"/>
  <c r="H491" i="7"/>
  <c r="H490" i="7"/>
  <c r="H489" i="7"/>
  <c r="H488" i="7"/>
  <c r="H487" i="7"/>
  <c r="H486" i="7"/>
  <c r="H485" i="7"/>
  <c r="H484" i="7"/>
  <c r="H483" i="7"/>
  <c r="M482" i="7"/>
  <c r="L482" i="7"/>
  <c r="K482" i="7"/>
  <c r="J482" i="7"/>
  <c r="I482" i="7"/>
  <c r="I470" i="7" l="1"/>
  <c r="K470" i="7"/>
  <c r="H474" i="7"/>
  <c r="I398" i="7"/>
  <c r="J470" i="7"/>
  <c r="L470" i="7"/>
  <c r="H481" i="7"/>
  <c r="H479" i="7"/>
  <c r="H494" i="7"/>
  <c r="H480" i="7"/>
  <c r="H476" i="7"/>
  <c r="K406" i="7"/>
  <c r="H406" i="7" s="1"/>
  <c r="H477" i="7"/>
  <c r="H475" i="7"/>
  <c r="H473" i="7"/>
  <c r="H471" i="7"/>
  <c r="H482" i="7"/>
  <c r="H430" i="7"/>
  <c r="H422" i="7" s="1"/>
  <c r="H470" i="7" l="1"/>
  <c r="I373" i="7" l="1"/>
  <c r="I611" i="7"/>
  <c r="J611" i="7"/>
  <c r="K611" i="7"/>
  <c r="L611" i="7"/>
  <c r="M611" i="7"/>
  <c r="H612" i="7" l="1"/>
  <c r="H90" i="7"/>
  <c r="K446" i="7" l="1"/>
  <c r="L443" i="7"/>
  <c r="K443" i="7"/>
  <c r="L442" i="7"/>
  <c r="K442" i="7"/>
  <c r="H457" i="7"/>
  <c r="H456" i="7"/>
  <c r="H455" i="7"/>
  <c r="H454" i="7"/>
  <c r="H453" i="7"/>
  <c r="H452" i="7"/>
  <c r="H451" i="7"/>
  <c r="H450" i="7"/>
  <c r="H449" i="7"/>
  <c r="H448" i="7"/>
  <c r="H447" i="7"/>
  <c r="M446" i="7"/>
  <c r="L446" i="7"/>
  <c r="J446" i="7"/>
  <c r="I446" i="7"/>
  <c r="L598" i="7"/>
  <c r="K598" i="7"/>
  <c r="H442" i="7" l="1"/>
  <c r="H446" i="7"/>
  <c r="L345" i="7"/>
  <c r="K345" i="7"/>
  <c r="L587" i="7" l="1"/>
  <c r="M592" i="7" l="1"/>
  <c r="M593" i="7"/>
  <c r="M594" i="7"/>
  <c r="M595" i="7"/>
  <c r="M596" i="7"/>
  <c r="M597" i="7"/>
  <c r="M598" i="7"/>
  <c r="M599" i="7"/>
  <c r="M600" i="7"/>
  <c r="M601" i="7"/>
  <c r="L592" i="7"/>
  <c r="L593" i="7"/>
  <c r="L594" i="7"/>
  <c r="L595" i="7"/>
  <c r="L596" i="7"/>
  <c r="L597" i="7"/>
  <c r="L599" i="7"/>
  <c r="L600" i="7"/>
  <c r="L601" i="7"/>
  <c r="K592" i="7"/>
  <c r="K593" i="7"/>
  <c r="K594" i="7"/>
  <c r="K595" i="7"/>
  <c r="K596" i="7"/>
  <c r="K597" i="7"/>
  <c r="K599" i="7"/>
  <c r="K600" i="7"/>
  <c r="K601" i="7"/>
  <c r="J592" i="7"/>
  <c r="J593" i="7"/>
  <c r="J594" i="7"/>
  <c r="J595" i="7"/>
  <c r="J596" i="7"/>
  <c r="J597" i="7"/>
  <c r="J598" i="7"/>
  <c r="J599" i="7"/>
  <c r="J600" i="7"/>
  <c r="J601" i="7"/>
  <c r="J591" i="7"/>
  <c r="K591" i="7"/>
  <c r="L591" i="7"/>
  <c r="M591" i="7"/>
  <c r="I592" i="7"/>
  <c r="I593" i="7"/>
  <c r="I594" i="7"/>
  <c r="I595" i="7"/>
  <c r="I596" i="7"/>
  <c r="I597" i="7"/>
  <c r="I598" i="7"/>
  <c r="I599" i="7"/>
  <c r="I600" i="7"/>
  <c r="I601" i="7"/>
  <c r="I591" i="7"/>
  <c r="I568" i="7"/>
  <c r="I569" i="7"/>
  <c r="I570" i="7"/>
  <c r="I571" i="7"/>
  <c r="I572" i="7"/>
  <c r="I573" i="7"/>
  <c r="I574" i="7"/>
  <c r="I575" i="7"/>
  <c r="I576" i="7"/>
  <c r="I577" i="7"/>
  <c r="I567" i="7"/>
  <c r="M568" i="7"/>
  <c r="M556" i="7" s="1"/>
  <c r="M569" i="7"/>
  <c r="M557" i="7" s="1"/>
  <c r="M570" i="7"/>
  <c r="M558" i="7" s="1"/>
  <c r="M571" i="7"/>
  <c r="M559" i="7" s="1"/>
  <c r="M572" i="7"/>
  <c r="M560" i="7" s="1"/>
  <c r="M573" i="7"/>
  <c r="M561" i="7" s="1"/>
  <c r="M574" i="7"/>
  <c r="M562" i="7" s="1"/>
  <c r="M575" i="7"/>
  <c r="M563" i="7" s="1"/>
  <c r="M576" i="7"/>
  <c r="M564" i="7" s="1"/>
  <c r="M577" i="7"/>
  <c r="M565" i="7" s="1"/>
  <c r="L568" i="7"/>
  <c r="L556" i="7" s="1"/>
  <c r="L569" i="7"/>
  <c r="L557" i="7" s="1"/>
  <c r="L570" i="7"/>
  <c r="L558" i="7" s="1"/>
  <c r="L571" i="7"/>
  <c r="L559" i="7" s="1"/>
  <c r="L572" i="7"/>
  <c r="L560" i="7" s="1"/>
  <c r="L573" i="7"/>
  <c r="L561" i="7" s="1"/>
  <c r="L575" i="7"/>
  <c r="L563" i="7" s="1"/>
  <c r="L576" i="7"/>
  <c r="L564" i="7" s="1"/>
  <c r="L577" i="7"/>
  <c r="K568" i="7"/>
  <c r="K556" i="7" s="1"/>
  <c r="K569" i="7"/>
  <c r="K570" i="7"/>
  <c r="K558" i="7" s="1"/>
  <c r="K571" i="7"/>
  <c r="K572" i="7"/>
  <c r="K560" i="7" s="1"/>
  <c r="K573" i="7"/>
  <c r="K574" i="7"/>
  <c r="K562" i="7" s="1"/>
  <c r="K575" i="7"/>
  <c r="K576" i="7"/>
  <c r="K577" i="7"/>
  <c r="K567" i="7"/>
  <c r="K555" i="7" s="1"/>
  <c r="L567" i="7"/>
  <c r="L555" i="7" s="1"/>
  <c r="M567" i="7"/>
  <c r="M555" i="7" s="1"/>
  <c r="N567" i="7"/>
  <c r="O567" i="7"/>
  <c r="P567" i="7"/>
  <c r="Q567" i="7"/>
  <c r="R567" i="7"/>
  <c r="S567" i="7"/>
  <c r="T567" i="7"/>
  <c r="U567" i="7"/>
  <c r="V567" i="7"/>
  <c r="W567" i="7"/>
  <c r="X567" i="7"/>
  <c r="Y567" i="7"/>
  <c r="Z567" i="7"/>
  <c r="AA567" i="7"/>
  <c r="AB567" i="7"/>
  <c r="AC567" i="7"/>
  <c r="AD567" i="7"/>
  <c r="J568" i="7"/>
  <c r="J569" i="7"/>
  <c r="J570" i="7"/>
  <c r="J571" i="7"/>
  <c r="J572" i="7"/>
  <c r="J573" i="7"/>
  <c r="J574" i="7"/>
  <c r="J575" i="7"/>
  <c r="J576" i="7"/>
  <c r="J577" i="7"/>
  <c r="J567" i="7"/>
  <c r="H573" i="7" l="1"/>
  <c r="J555" i="7"/>
  <c r="I555" i="7"/>
  <c r="K561" i="7"/>
  <c r="K559" i="7"/>
  <c r="K557" i="7"/>
  <c r="L565" i="7"/>
  <c r="J564" i="7"/>
  <c r="J562" i="7"/>
  <c r="J560" i="7"/>
  <c r="J558" i="7"/>
  <c r="J556" i="7"/>
  <c r="K564" i="7"/>
  <c r="I565" i="7"/>
  <c r="I563" i="7"/>
  <c r="I561" i="7"/>
  <c r="I559" i="7"/>
  <c r="I557" i="7"/>
  <c r="J565" i="7"/>
  <c r="J563" i="7"/>
  <c r="J561" i="7"/>
  <c r="J559" i="7"/>
  <c r="J557" i="7"/>
  <c r="K565" i="7"/>
  <c r="K563" i="7"/>
  <c r="I564" i="7"/>
  <c r="I560" i="7"/>
  <c r="I558" i="7"/>
  <c r="I556" i="7"/>
  <c r="I562" i="7"/>
  <c r="H568" i="7"/>
  <c r="H567" i="7"/>
  <c r="L574" i="7" l="1"/>
  <c r="L562" i="7" s="1"/>
  <c r="H421" i="7" l="1"/>
  <c r="H420" i="7"/>
  <c r="H419" i="7"/>
  <c r="H418" i="7"/>
  <c r="H417" i="7"/>
  <c r="H416" i="7"/>
  <c r="H415" i="7"/>
  <c r="H414" i="7"/>
  <c r="H413" i="7"/>
  <c r="H412" i="7"/>
  <c r="H411" i="7"/>
  <c r="M410" i="7"/>
  <c r="L410" i="7"/>
  <c r="K410" i="7"/>
  <c r="J410" i="7"/>
  <c r="I410" i="7"/>
  <c r="K398" i="7" l="1"/>
  <c r="H410" i="7"/>
  <c r="H445" i="7"/>
  <c r="H444" i="7"/>
  <c r="H443" i="7"/>
  <c r="H441" i="7"/>
  <c r="H440" i="7"/>
  <c r="H439" i="7"/>
  <c r="H438" i="7"/>
  <c r="H437" i="7"/>
  <c r="H436" i="7"/>
  <c r="H435" i="7"/>
  <c r="M434" i="7"/>
  <c r="K434" i="7"/>
  <c r="J434" i="7"/>
  <c r="I434" i="7"/>
  <c r="J507" i="7"/>
  <c r="K507" i="7"/>
  <c r="L507" i="7"/>
  <c r="M507" i="7"/>
  <c r="J508" i="7"/>
  <c r="K508" i="7"/>
  <c r="L508" i="7"/>
  <c r="M508" i="7"/>
  <c r="J509" i="7"/>
  <c r="K509" i="7"/>
  <c r="L509" i="7"/>
  <c r="M509" i="7"/>
  <c r="J510" i="7"/>
  <c r="K510" i="7"/>
  <c r="L510" i="7"/>
  <c r="M510" i="7"/>
  <c r="J511" i="7"/>
  <c r="K511" i="7"/>
  <c r="L511" i="7"/>
  <c r="M511" i="7"/>
  <c r="I512" i="7"/>
  <c r="J512" i="7"/>
  <c r="K512" i="7"/>
  <c r="L512" i="7"/>
  <c r="M512" i="7"/>
  <c r="I513" i="7"/>
  <c r="J513" i="7"/>
  <c r="K513" i="7"/>
  <c r="M513" i="7"/>
  <c r="J514" i="7"/>
  <c r="K514" i="7"/>
  <c r="L514" i="7"/>
  <c r="M514" i="7"/>
  <c r="J515" i="7"/>
  <c r="K515" i="7"/>
  <c r="L515" i="7"/>
  <c r="M515" i="7"/>
  <c r="J516" i="7"/>
  <c r="K516" i="7"/>
  <c r="L516" i="7"/>
  <c r="M516" i="7"/>
  <c r="J517" i="7"/>
  <c r="K517" i="7"/>
  <c r="L517" i="7"/>
  <c r="M517" i="7"/>
  <c r="I506" i="7" l="1"/>
  <c r="H511" i="7"/>
  <c r="M506" i="7"/>
  <c r="K506" i="7"/>
  <c r="H516" i="7"/>
  <c r="J506" i="7"/>
  <c r="H512" i="7"/>
  <c r="H514" i="7"/>
  <c r="H509" i="7"/>
  <c r="H517" i="7"/>
  <c r="H515" i="7"/>
  <c r="H510" i="7"/>
  <c r="H508" i="7"/>
  <c r="H434" i="7"/>
  <c r="L434" i="7"/>
  <c r="H507" i="7"/>
  <c r="H409" i="7"/>
  <c r="H408" i="7"/>
  <c r="H407" i="7"/>
  <c r="H405" i="7"/>
  <c r="H404" i="7"/>
  <c r="H403" i="7"/>
  <c r="H402" i="7"/>
  <c r="H401" i="7"/>
  <c r="H400" i="7"/>
  <c r="H399" i="7"/>
  <c r="M398" i="7"/>
  <c r="J398" i="7"/>
  <c r="H398" i="7" l="1"/>
  <c r="L398" i="7"/>
  <c r="L128" i="7" l="1"/>
  <c r="L40" i="7" s="1"/>
  <c r="K128" i="7"/>
  <c r="K40" i="7" s="1"/>
  <c r="L38" i="7"/>
  <c r="K38" i="7"/>
  <c r="H203" i="7"/>
  <c r="H202" i="7"/>
  <c r="H201" i="7"/>
  <c r="H200" i="7"/>
  <c r="H199" i="7"/>
  <c r="H198" i="7"/>
  <c r="H197" i="7"/>
  <c r="H196" i="7"/>
  <c r="H195" i="7"/>
  <c r="H194" i="7"/>
  <c r="H193" i="7"/>
  <c r="L192" i="7"/>
  <c r="K192" i="7"/>
  <c r="J192" i="7"/>
  <c r="I192" i="7"/>
  <c r="H192" i="7" l="1"/>
  <c r="L51" i="7" l="1"/>
  <c r="L393" i="7"/>
  <c r="I549" i="7"/>
  <c r="L549" i="7"/>
  <c r="L513" i="7" s="1"/>
  <c r="L506" i="7" l="1"/>
  <c r="H513" i="7"/>
  <c r="H506" i="7" s="1"/>
  <c r="L187" i="7"/>
  <c r="L271" i="7" l="1"/>
  <c r="L64" i="7"/>
  <c r="H64" i="7" s="1"/>
  <c r="K187" i="7" l="1"/>
  <c r="K126" i="7" s="1"/>
  <c r="I368" i="7" l="1"/>
  <c r="L368" i="7"/>
  <c r="H597" i="7" l="1"/>
  <c r="H585" i="7"/>
  <c r="I361" i="7" l="1"/>
  <c r="H348" i="7" l="1"/>
  <c r="H347" i="7"/>
  <c r="H346" i="7"/>
  <c r="H345" i="7"/>
  <c r="H344" i="7"/>
  <c r="H343" i="7"/>
  <c r="H342" i="7"/>
  <c r="H341" i="7"/>
  <c r="H340" i="7"/>
  <c r="H339" i="7"/>
  <c r="H338" i="7"/>
  <c r="L337" i="7"/>
  <c r="K337" i="7"/>
  <c r="I337" i="7"/>
  <c r="H337" i="7" l="1"/>
  <c r="H549" i="7" l="1"/>
  <c r="K542" i="7" l="1"/>
  <c r="L542" i="7"/>
  <c r="H542" i="7" s="1"/>
  <c r="M542" i="7"/>
  <c r="H552" i="7"/>
  <c r="H551" i="7"/>
  <c r="H550" i="7"/>
  <c r="H548" i="7"/>
  <c r="H547" i="7"/>
  <c r="H546" i="7"/>
  <c r="H545" i="7"/>
  <c r="H544" i="7"/>
  <c r="H543" i="7"/>
  <c r="L307" i="7"/>
  <c r="K307" i="7"/>
  <c r="I386" i="7" l="1"/>
  <c r="M386" i="7"/>
  <c r="L386" i="7"/>
  <c r="K386" i="7"/>
  <c r="J386" i="7"/>
  <c r="H397" i="7"/>
  <c r="H396" i="7"/>
  <c r="H395" i="7"/>
  <c r="H394" i="7"/>
  <c r="H393" i="7"/>
  <c r="H392" i="7"/>
  <c r="H391" i="7"/>
  <c r="H390" i="7"/>
  <c r="H389" i="7"/>
  <c r="H388" i="7"/>
  <c r="H387" i="7"/>
  <c r="H376" i="7"/>
  <c r="H386" i="7" l="1"/>
  <c r="L186" i="7" l="1"/>
  <c r="K186" i="7"/>
  <c r="H372" i="7" l="1"/>
  <c r="H371" i="7"/>
  <c r="H370" i="7"/>
  <c r="H369" i="7"/>
  <c r="H368" i="7"/>
  <c r="H367" i="7"/>
  <c r="H366" i="7"/>
  <c r="H365" i="7"/>
  <c r="H364" i="7"/>
  <c r="H363" i="7"/>
  <c r="H362" i="7"/>
  <c r="L361" i="7"/>
  <c r="K361" i="7"/>
  <c r="H361" i="7" l="1"/>
  <c r="H379" i="7"/>
  <c r="H380" i="7"/>
  <c r="H383" i="7"/>
  <c r="H384" i="7"/>
  <c r="H385" i="7"/>
  <c r="J373" i="7"/>
  <c r="K373" i="7"/>
  <c r="L373" i="7"/>
  <c r="M373" i="7"/>
  <c r="H378" i="7"/>
  <c r="H377" i="7"/>
  <c r="H375" i="7"/>
  <c r="H374" i="7"/>
  <c r="H373" i="7" l="1"/>
  <c r="I324" i="7"/>
  <c r="H332" i="7"/>
  <c r="H331" i="7"/>
  <c r="I252" i="7" l="1"/>
  <c r="J252" i="7"/>
  <c r="K252" i="7"/>
  <c r="L252" i="7"/>
  <c r="M252" i="7"/>
  <c r="J37" i="7" l="1"/>
  <c r="I180" i="7"/>
  <c r="J180" i="7"/>
  <c r="L180" i="7"/>
  <c r="M180" i="7"/>
  <c r="H137" i="7" l="1"/>
  <c r="H525" i="7" l="1"/>
  <c r="H589" i="7" l="1"/>
  <c r="H588" i="7"/>
  <c r="H587" i="7"/>
  <c r="H586" i="7"/>
  <c r="H584" i="7"/>
  <c r="H583" i="7"/>
  <c r="H582" i="7"/>
  <c r="H581" i="7"/>
  <c r="H580" i="7"/>
  <c r="H579" i="7"/>
  <c r="M578" i="7"/>
  <c r="L578" i="7"/>
  <c r="K578" i="7"/>
  <c r="J578" i="7"/>
  <c r="I578" i="7"/>
  <c r="H578" i="7" l="1"/>
  <c r="H531" i="7"/>
  <c r="H532" i="7"/>
  <c r="H533" i="7"/>
  <c r="H534" i="7"/>
  <c r="H535" i="7"/>
  <c r="H536" i="7"/>
  <c r="H537" i="7"/>
  <c r="H538" i="7"/>
  <c r="H539" i="7"/>
  <c r="H540" i="7"/>
  <c r="H541" i="7"/>
  <c r="I530" i="7"/>
  <c r="J530" i="7"/>
  <c r="K530" i="7"/>
  <c r="M530" i="7"/>
  <c r="L530" i="7"/>
  <c r="H530" i="7" l="1"/>
  <c r="K37" i="7"/>
  <c r="I118" i="7" l="1"/>
  <c r="J119" i="7"/>
  <c r="K119" i="7"/>
  <c r="L119" i="7"/>
  <c r="M119" i="7"/>
  <c r="J120" i="7"/>
  <c r="K120" i="7"/>
  <c r="L120" i="7"/>
  <c r="M120" i="7"/>
  <c r="J121" i="7"/>
  <c r="K121" i="7"/>
  <c r="L121" i="7"/>
  <c r="M121" i="7"/>
  <c r="J122" i="7"/>
  <c r="K122" i="7"/>
  <c r="L122" i="7"/>
  <c r="M122" i="7"/>
  <c r="J123" i="7"/>
  <c r="K123" i="7"/>
  <c r="L123" i="7"/>
  <c r="M123" i="7"/>
  <c r="H124" i="7"/>
  <c r="J125" i="7"/>
  <c r="K125" i="7"/>
  <c r="K36" i="7" s="1"/>
  <c r="L125" i="7"/>
  <c r="M125" i="7"/>
  <c r="L126" i="7"/>
  <c r="L37" i="7" s="1"/>
  <c r="H127" i="7"/>
  <c r="H128" i="7"/>
  <c r="H129" i="7"/>
  <c r="H130" i="7"/>
  <c r="I106" i="7"/>
  <c r="J106" i="7"/>
  <c r="K106" i="7"/>
  <c r="L106" i="7"/>
  <c r="M106" i="7"/>
  <c r="H107" i="7"/>
  <c r="H110" i="7"/>
  <c r="H126" i="7" l="1"/>
  <c r="H123" i="7"/>
  <c r="H122" i="7"/>
  <c r="H121" i="7"/>
  <c r="H119" i="7"/>
  <c r="H106" i="7"/>
  <c r="H120" i="7"/>
  <c r="L118" i="7"/>
  <c r="H125" i="7"/>
  <c r="K118" i="7"/>
  <c r="I168" i="7"/>
  <c r="J168" i="7"/>
  <c r="K168" i="7"/>
  <c r="L168" i="7"/>
  <c r="K180" i="7"/>
  <c r="H186" i="7"/>
  <c r="H187" i="7"/>
  <c r="H188" i="7"/>
  <c r="H189" i="7"/>
  <c r="H190" i="7"/>
  <c r="H191" i="7"/>
  <c r="H174" i="7"/>
  <c r="H175" i="7"/>
  <c r="H176" i="7"/>
  <c r="H177" i="7"/>
  <c r="H178" i="7"/>
  <c r="H179" i="7"/>
  <c r="H162" i="7"/>
  <c r="H163" i="7"/>
  <c r="H164" i="7"/>
  <c r="H165" i="7"/>
  <c r="H166" i="7"/>
  <c r="H167" i="7"/>
  <c r="H150" i="7"/>
  <c r="H151" i="7"/>
  <c r="H152" i="7"/>
  <c r="H153" i="7"/>
  <c r="H154" i="7"/>
  <c r="H155" i="7"/>
  <c r="H185" i="7"/>
  <c r="H184" i="7"/>
  <c r="H183" i="7"/>
  <c r="H182" i="7"/>
  <c r="H181" i="7"/>
  <c r="H173" i="7"/>
  <c r="H172" i="7"/>
  <c r="H171" i="7"/>
  <c r="H170" i="7"/>
  <c r="H169" i="7"/>
  <c r="H161" i="7"/>
  <c r="H160" i="7"/>
  <c r="H159" i="7"/>
  <c r="H158" i="7"/>
  <c r="H157" i="7"/>
  <c r="L156" i="7"/>
  <c r="K156" i="7"/>
  <c r="I156" i="7"/>
  <c r="H149" i="7"/>
  <c r="H148" i="7"/>
  <c r="H147" i="7"/>
  <c r="H146" i="7"/>
  <c r="H145" i="7"/>
  <c r="L144" i="7"/>
  <c r="K144" i="7"/>
  <c r="I144" i="7"/>
  <c r="H156" i="7" l="1"/>
  <c r="H118" i="7"/>
  <c r="H168" i="7"/>
  <c r="H180" i="7"/>
  <c r="H144" i="7"/>
  <c r="I38" i="7"/>
  <c r="H360" i="7"/>
  <c r="H359" i="7"/>
  <c r="H358" i="7"/>
  <c r="H357" i="7"/>
  <c r="H356" i="7"/>
  <c r="H355" i="7"/>
  <c r="H354" i="7"/>
  <c r="H353" i="7"/>
  <c r="H352" i="7"/>
  <c r="H351" i="7"/>
  <c r="H350" i="7"/>
  <c r="L349" i="7"/>
  <c r="K349" i="7"/>
  <c r="I349" i="7"/>
  <c r="H349" i="7" l="1"/>
  <c r="H311" i="7"/>
  <c r="H310" i="7"/>
  <c r="H309" i="7"/>
  <c r="H308" i="7"/>
  <c r="H307" i="7"/>
  <c r="I307" i="7" s="1"/>
  <c r="I37" i="7" s="1"/>
  <c r="H306" i="7"/>
  <c r="H305" i="7"/>
  <c r="H304" i="7"/>
  <c r="H303" i="7"/>
  <c r="H302" i="7"/>
  <c r="H301" i="7"/>
  <c r="L300" i="7"/>
  <c r="K300" i="7"/>
  <c r="I300" i="7"/>
  <c r="H275" i="7"/>
  <c r="H274" i="7"/>
  <c r="H273" i="7"/>
  <c r="H272" i="7"/>
  <c r="H271" i="7"/>
  <c r="H270" i="7"/>
  <c r="H269" i="7"/>
  <c r="H268" i="7"/>
  <c r="H267" i="7"/>
  <c r="H266" i="7"/>
  <c r="H265" i="7"/>
  <c r="L264" i="7"/>
  <c r="K264" i="7"/>
  <c r="I264" i="7"/>
  <c r="H88" i="7"/>
  <c r="H300" i="7" l="1"/>
  <c r="H264" i="7"/>
  <c r="H17" i="7"/>
  <c r="H14" i="7"/>
  <c r="H12" i="7"/>
  <c r="H10" i="7"/>
  <c r="H35" i="7"/>
  <c r="H30" i="7"/>
  <c r="H28" i="7"/>
  <c r="H32" i="7"/>
  <c r="H84" i="7"/>
  <c r="H85" i="7"/>
  <c r="J56" i="7"/>
  <c r="K56" i="7"/>
  <c r="H58" i="7"/>
  <c r="H47" i="7"/>
  <c r="H46" i="7"/>
  <c r="L318" i="7" l="1"/>
  <c r="H258" i="7"/>
  <c r="I318" i="7" l="1"/>
  <c r="L246" i="7" l="1"/>
  <c r="I246" i="7" s="1"/>
  <c r="H63" i="7"/>
  <c r="M37" i="7"/>
  <c r="H37" i="7" s="1"/>
  <c r="M38" i="7"/>
  <c r="M40" i="7"/>
  <c r="M41" i="7"/>
  <c r="M42" i="7"/>
  <c r="J38" i="7"/>
  <c r="H38" i="7" s="1"/>
  <c r="J40" i="7"/>
  <c r="J41" i="7"/>
  <c r="J42" i="7"/>
  <c r="I31" i="7"/>
  <c r="I33" i="7"/>
  <c r="I34" i="7"/>
  <c r="I40" i="7"/>
  <c r="I41" i="7"/>
  <c r="I42" i="7"/>
  <c r="I29" i="7"/>
  <c r="I618" i="7"/>
  <c r="J618" i="7"/>
  <c r="K618" i="7"/>
  <c r="L618" i="7"/>
  <c r="M618" i="7"/>
  <c r="I619" i="7"/>
  <c r="J619" i="7"/>
  <c r="K619" i="7"/>
  <c r="L619" i="7"/>
  <c r="M619" i="7"/>
  <c r="I620" i="7"/>
  <c r="J620" i="7"/>
  <c r="K620" i="7"/>
  <c r="L620" i="7"/>
  <c r="M620" i="7"/>
  <c r="I621" i="7"/>
  <c r="J621" i="7"/>
  <c r="K621" i="7"/>
  <c r="L621" i="7"/>
  <c r="M621" i="7"/>
  <c r="I622" i="7"/>
  <c r="J622" i="7"/>
  <c r="K622" i="7"/>
  <c r="L622" i="7"/>
  <c r="M622" i="7"/>
  <c r="I623" i="7"/>
  <c r="J623" i="7"/>
  <c r="K623" i="7"/>
  <c r="K19" i="7" s="1"/>
  <c r="L623" i="7"/>
  <c r="L19" i="7" s="1"/>
  <c r="M623" i="7"/>
  <c r="I624" i="7"/>
  <c r="J624" i="7"/>
  <c r="K624" i="7"/>
  <c r="K20" i="7" s="1"/>
  <c r="L624" i="7"/>
  <c r="M624" i="7"/>
  <c r="I625" i="7"/>
  <c r="J625" i="7"/>
  <c r="K625" i="7"/>
  <c r="K22" i="7" s="1"/>
  <c r="L625" i="7"/>
  <c r="L22" i="7" s="1"/>
  <c r="M625" i="7"/>
  <c r="I626" i="7"/>
  <c r="J626" i="7"/>
  <c r="K626" i="7"/>
  <c r="L626" i="7"/>
  <c r="L23" i="7" s="1"/>
  <c r="M626" i="7"/>
  <c r="I627" i="7"/>
  <c r="J627" i="7"/>
  <c r="K627" i="7"/>
  <c r="L627" i="7"/>
  <c r="M627" i="7"/>
  <c r="J617" i="7"/>
  <c r="K617" i="7"/>
  <c r="L617" i="7"/>
  <c r="M617" i="7"/>
  <c r="I617" i="7"/>
  <c r="M518" i="7"/>
  <c r="L518" i="7"/>
  <c r="K518" i="7"/>
  <c r="J518" i="7"/>
  <c r="I518" i="7"/>
  <c r="H524" i="7"/>
  <c r="I36" i="7" l="1"/>
  <c r="H617" i="7"/>
  <c r="H336" i="7"/>
  <c r="H335" i="7"/>
  <c r="H334" i="7"/>
  <c r="H333" i="7"/>
  <c r="H330" i="7"/>
  <c r="H329" i="7"/>
  <c r="H328" i="7"/>
  <c r="H327" i="7"/>
  <c r="H326" i="7"/>
  <c r="H325" i="7"/>
  <c r="L324" i="7"/>
  <c r="K324" i="7"/>
  <c r="H323" i="7"/>
  <c r="H322" i="7"/>
  <c r="H321" i="7"/>
  <c r="H320" i="7"/>
  <c r="H319" i="7"/>
  <c r="H318" i="7"/>
  <c r="H317" i="7"/>
  <c r="H316" i="7"/>
  <c r="H315" i="7"/>
  <c r="H314" i="7"/>
  <c r="H313" i="7"/>
  <c r="K312" i="7"/>
  <c r="I11" i="7"/>
  <c r="I13" i="7"/>
  <c r="I15" i="7"/>
  <c r="I16" i="7"/>
  <c r="I19" i="7"/>
  <c r="I20" i="7"/>
  <c r="I22" i="7"/>
  <c r="I23" i="7"/>
  <c r="I24" i="7"/>
  <c r="I602" i="7"/>
  <c r="J602" i="7"/>
  <c r="K602" i="7"/>
  <c r="L602" i="7"/>
  <c r="M602" i="7"/>
  <c r="I590" i="7"/>
  <c r="J590" i="7"/>
  <c r="K590" i="7"/>
  <c r="L590" i="7"/>
  <c r="M590" i="7"/>
  <c r="L43" i="7"/>
  <c r="L62" i="7"/>
  <c r="L56" i="7" s="1"/>
  <c r="H614" i="7"/>
  <c r="H613" i="7"/>
  <c r="H610" i="7"/>
  <c r="H609" i="7"/>
  <c r="H608" i="7"/>
  <c r="H607" i="7"/>
  <c r="H606" i="7"/>
  <c r="H605" i="7"/>
  <c r="H604" i="7"/>
  <c r="H603" i="7"/>
  <c r="H602" i="7" s="1"/>
  <c r="H601" i="7"/>
  <c r="H600" i="7"/>
  <c r="H599" i="7"/>
  <c r="H596" i="7"/>
  <c r="H595" i="7"/>
  <c r="H594" i="7"/>
  <c r="H593" i="7"/>
  <c r="H592" i="7"/>
  <c r="H591" i="7"/>
  <c r="H324" i="7" l="1"/>
  <c r="H598" i="7"/>
  <c r="H611" i="7"/>
  <c r="M19" i="7"/>
  <c r="I18" i="7"/>
  <c r="J566" i="7"/>
  <c r="H571" i="7"/>
  <c r="H555" i="7"/>
  <c r="H575" i="7"/>
  <c r="H577" i="7"/>
  <c r="H564" i="7"/>
  <c r="H560" i="7"/>
  <c r="H558" i="7"/>
  <c r="H569" i="7"/>
  <c r="I554" i="7"/>
  <c r="L554" i="7"/>
  <c r="H559" i="7"/>
  <c r="H556" i="7"/>
  <c r="H590" i="7"/>
  <c r="J19" i="7"/>
  <c r="I566" i="7"/>
  <c r="M566" i="7"/>
  <c r="H565" i="7"/>
  <c r="H563" i="7"/>
  <c r="L566" i="7"/>
  <c r="H576" i="7"/>
  <c r="H574" i="7"/>
  <c r="H572" i="7"/>
  <c r="H570" i="7"/>
  <c r="H312" i="7"/>
  <c r="L312" i="7"/>
  <c r="I312" i="7" s="1"/>
  <c r="K566" i="7"/>
  <c r="M554" i="7" l="1"/>
  <c r="H19" i="7"/>
  <c r="I542" i="7"/>
  <c r="H561" i="7"/>
  <c r="J554" i="7"/>
  <c r="J553" i="7" s="1"/>
  <c r="J542" i="7" s="1"/>
  <c r="H566" i="7"/>
  <c r="H557" i="7"/>
  <c r="K554" i="7"/>
  <c r="H562" i="7"/>
  <c r="K23" i="7"/>
  <c r="J22" i="7"/>
  <c r="J23" i="7"/>
  <c r="M20" i="7"/>
  <c r="M23" i="7"/>
  <c r="M24" i="7"/>
  <c r="L20" i="7"/>
  <c r="L24" i="7"/>
  <c r="K24" i="7"/>
  <c r="J20" i="7"/>
  <c r="H523" i="7"/>
  <c r="H20" i="7" l="1"/>
  <c r="H553" i="7"/>
  <c r="H23" i="7"/>
  <c r="H554" i="7"/>
  <c r="H41" i="7"/>
  <c r="H40" i="7"/>
  <c r="H42" i="7"/>
  <c r="H527" i="7"/>
  <c r="H526" i="7"/>
  <c r="H522" i="7"/>
  <c r="H519" i="7"/>
  <c r="H521" i="7"/>
  <c r="H520" i="7"/>
  <c r="H529" i="7"/>
  <c r="H528" i="7"/>
  <c r="J24" i="7" l="1"/>
  <c r="H24" i="7" s="1"/>
  <c r="H518" i="7"/>
  <c r="I240" i="7" l="1"/>
  <c r="H278" i="7"/>
  <c r="H279" i="7"/>
  <c r="H280" i="7"/>
  <c r="H281" i="7"/>
  <c r="H282" i="7"/>
  <c r="H283" i="7"/>
  <c r="H284" i="7"/>
  <c r="H285" i="7"/>
  <c r="H286" i="7"/>
  <c r="H287" i="7"/>
  <c r="H636" i="7" l="1"/>
  <c r="H638" i="7"/>
  <c r="H254" i="7" l="1"/>
  <c r="H255" i="7"/>
  <c r="H256" i="7"/>
  <c r="H257" i="7"/>
  <c r="H259" i="7"/>
  <c r="H260" i="7"/>
  <c r="H261" i="7"/>
  <c r="H262" i="7"/>
  <c r="H263" i="7"/>
  <c r="H253" i="7"/>
  <c r="L240" i="7"/>
  <c r="H246" i="7"/>
  <c r="H247" i="7"/>
  <c r="H248" i="7"/>
  <c r="H249" i="7"/>
  <c r="H250" i="7"/>
  <c r="H251" i="7"/>
  <c r="H234" i="7"/>
  <c r="H235" i="7"/>
  <c r="H236" i="7"/>
  <c r="H237" i="7"/>
  <c r="H238" i="7"/>
  <c r="H239" i="7"/>
  <c r="L228" i="7"/>
  <c r="H52" i="7"/>
  <c r="H53" i="7"/>
  <c r="H54" i="7"/>
  <c r="H55" i="7"/>
  <c r="H252" i="7" l="1"/>
  <c r="H277" i="7" l="1"/>
  <c r="L276" i="7"/>
  <c r="K276" i="7"/>
  <c r="I276" i="7"/>
  <c r="K33" i="7"/>
  <c r="K15" i="7" s="1"/>
  <c r="H276" i="7" l="1"/>
  <c r="H82" i="7" l="1"/>
  <c r="L81" i="7"/>
  <c r="H50" i="7" l="1"/>
  <c r="H51" i="7"/>
  <c r="H49" i="7"/>
  <c r="H245" i="7"/>
  <c r="H244" i="7"/>
  <c r="H243" i="7"/>
  <c r="H242" i="7"/>
  <c r="H241" i="7"/>
  <c r="K240" i="7"/>
  <c r="H233" i="7"/>
  <c r="H232" i="7"/>
  <c r="H231" i="7"/>
  <c r="H230" i="7"/>
  <c r="H229" i="7"/>
  <c r="K228" i="7"/>
  <c r="I228" i="7"/>
  <c r="L628" i="7"/>
  <c r="H62" i="7"/>
  <c r="J29" i="7"/>
  <c r="J11" i="7" s="1"/>
  <c r="K29" i="7"/>
  <c r="K11" i="7" s="1"/>
  <c r="L29" i="7"/>
  <c r="L11" i="7" s="1"/>
  <c r="M29" i="7"/>
  <c r="M11" i="7" s="1"/>
  <c r="J31" i="7"/>
  <c r="J13" i="7" s="1"/>
  <c r="K31" i="7"/>
  <c r="K13" i="7" s="1"/>
  <c r="L31" i="7"/>
  <c r="L13" i="7" s="1"/>
  <c r="M31" i="7"/>
  <c r="M13" i="7" s="1"/>
  <c r="J33" i="7"/>
  <c r="J15" i="7" s="1"/>
  <c r="L33" i="7"/>
  <c r="L15" i="7" s="1"/>
  <c r="M33" i="7"/>
  <c r="M15" i="7" s="1"/>
  <c r="J34" i="7"/>
  <c r="J16" i="7" s="1"/>
  <c r="K34" i="7"/>
  <c r="K16" i="7" s="1"/>
  <c r="L34" i="7"/>
  <c r="L16" i="7" s="1"/>
  <c r="M34" i="7"/>
  <c r="M16" i="7" s="1"/>
  <c r="K18" i="7"/>
  <c r="L36" i="7"/>
  <c r="L18" i="7" s="1"/>
  <c r="M36" i="7"/>
  <c r="M18" i="7" s="1"/>
  <c r="M27" i="7"/>
  <c r="M9" i="7" s="1"/>
  <c r="J27" i="7"/>
  <c r="J9" i="7" s="1"/>
  <c r="H135" i="7"/>
  <c r="H136" i="7"/>
  <c r="H134" i="7"/>
  <c r="H133" i="7"/>
  <c r="H132" i="7"/>
  <c r="L131" i="7"/>
  <c r="K131" i="7"/>
  <c r="I131" i="7"/>
  <c r="L27" i="7" l="1"/>
  <c r="L9" i="7" s="1"/>
  <c r="L8" i="7" s="1"/>
  <c r="K27" i="7"/>
  <c r="K9" i="7" s="1"/>
  <c r="K8" i="7" s="1"/>
  <c r="J36" i="7"/>
  <c r="H36" i="7" s="1"/>
  <c r="H13" i="7"/>
  <c r="H15" i="7"/>
  <c r="H16" i="7"/>
  <c r="H11" i="7"/>
  <c r="M26" i="7"/>
  <c r="M22" i="7" s="1"/>
  <c r="H22" i="7" s="1"/>
  <c r="H31" i="7"/>
  <c r="H29" i="7"/>
  <c r="H34" i="7"/>
  <c r="H240" i="7"/>
  <c r="H228" i="7"/>
  <c r="H131" i="7"/>
  <c r="H61" i="7"/>
  <c r="H634" i="7"/>
  <c r="H633" i="7"/>
  <c r="H632" i="7"/>
  <c r="L26" i="7" l="1"/>
  <c r="J18" i="7"/>
  <c r="J8" i="7" s="1"/>
  <c r="J26" i="7"/>
  <c r="M8" i="7"/>
  <c r="H27" i="7"/>
  <c r="H9" i="7"/>
  <c r="H33" i="7"/>
  <c r="K26" i="7"/>
  <c r="H619" i="7"/>
  <c r="H631" i="7"/>
  <c r="H628" i="7" s="1"/>
  <c r="J628" i="7"/>
  <c r="I628" i="7"/>
  <c r="H618" i="7"/>
  <c r="J616" i="7"/>
  <c r="M616" i="7"/>
  <c r="H18" i="7" l="1"/>
  <c r="H8" i="7" s="1"/>
  <c r="H26" i="7"/>
  <c r="H620" i="7"/>
  <c r="I616" i="7"/>
  <c r="H622" i="7"/>
  <c r="H621" i="7"/>
  <c r="K616" i="7"/>
  <c r="L616" i="7"/>
  <c r="H616" i="7" l="1"/>
  <c r="M56" i="7"/>
  <c r="H60" i="7"/>
  <c r="H56" i="7" s="1"/>
  <c r="H43" i="7"/>
  <c r="H95" i="7"/>
  <c r="H94" i="7" s="1"/>
  <c r="L94" i="7"/>
  <c r="J43" i="7"/>
  <c r="I95" i="7"/>
  <c r="I56" i="7"/>
  <c r="I43" i="7"/>
  <c r="H87" i="7"/>
  <c r="K81" i="7"/>
  <c r="H86" i="7"/>
  <c r="H81" i="7" l="1"/>
  <c r="I27" i="7"/>
  <c r="I94" i="7"/>
  <c r="I26" i="7" l="1"/>
  <c r="I9" i="7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3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18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2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6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H18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соотв с оглашением </t>
        </r>
      </text>
    </comment>
    <comment ref="K18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по реш Думы от 25.11.2021</t>
        </r>
      </text>
    </comment>
    <comment ref="A19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очистные сооружения</t>
        </r>
      </text>
    </comment>
    <comment ref="I21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L27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4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36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36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37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A38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39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1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2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3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46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48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57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</commentList>
</comments>
</file>

<file path=xl/sharedStrings.xml><?xml version="1.0" encoding="utf-8"?>
<sst xmlns="http://schemas.openxmlformats.org/spreadsheetml/2006/main" count="850" uniqueCount="182">
  <si>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</si>
  <si>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</si>
  <si>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</si>
  <si>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</si>
  <si>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</si>
  <si>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</si>
  <si>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</si>
  <si>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</si>
  <si>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</si>
  <si>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</si>
  <si>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</si>
  <si>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</si>
  <si>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</si>
  <si>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</si>
  <si>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</si>
  <si>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</si>
  <si>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</si>
  <si>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</si>
  <si>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</si>
  <si>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</si>
  <si>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</si>
  <si>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</si>
  <si>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</si>
  <si>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</si>
  <si>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</si>
  <si>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</si>
  <si>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</si>
  <si>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</si>
  <si>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Сметная стоимость объекта - 5151,0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</si>
  <si>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</si>
  <si>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</si>
  <si>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</si>
  <si>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</si>
  <si>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</si>
  <si>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</si>
  <si>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</si>
  <si>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</si>
  <si>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</si>
  <si>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</si>
  <si>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</si>
  <si>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</si>
  <si>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</si>
  <si>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</si>
  <si>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</si>
  <si>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</si>
  <si>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</si>
  <si>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</si>
  <si>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</si>
  <si>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</si>
  <si>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</si>
  <si>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</si>
  <si>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</si>
  <si>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</si>
  <si>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</si>
  <si>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</si>
  <si>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</si>
  <si>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</si>
  <si>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</si>
  <si>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</si>
  <si>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</si>
  <si>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</si>
  <si>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</si>
  <si>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</si>
  <si>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</si>
  <si>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</si>
  <si>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</si>
  <si>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</si>
  <si>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</si>
  <si>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</si>
  <si>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</si>
  <si>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</si>
  <si>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</si>
  <si>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</si>
  <si>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</si>
  <si>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</si>
  <si>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</si>
  <si>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</si>
  <si>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</si>
  <si>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</si>
  <si>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</si>
  <si>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</si>
  <si>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</si>
  <si>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</si>
  <si>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</si>
  <si>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</si>
  <si>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</si>
  <si>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</si>
  <si>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</si>
  <si>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</si>
  <si>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</si>
  <si>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</si>
  <si>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</si>
  <si>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>893,11 м</t>
  </si>
  <si>
    <t>II кв. 2020 г.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</si>
  <si>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</si>
  <si>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</si>
  <si>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</si>
  <si>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</si>
  <si>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</si>
  <si>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</si>
  <si>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</si>
  <si>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</si>
  <si>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</si>
  <si>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</si>
  <si>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</si>
  <si>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</si>
  <si>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</si>
  <si>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</si>
  <si>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</si>
  <si>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</si>
  <si>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</si>
  <si>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</si>
  <si>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</si>
  <si>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0,2345 км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</si>
  <si>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</si>
  <si>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</si>
  <si>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</si>
  <si>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</si>
  <si>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2019 - 2021 гг.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</si>
  <si>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</si>
  <si>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</si>
  <si>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</si>
  <si>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13107,,3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</si>
  <si>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</si>
  <si>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</si>
  <si>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</si>
  <si>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</si>
  <si>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</si>
  <si>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</si>
  <si>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. Прокладка тепловой сети до границ земельного участка объекта "Транграничная канатно-подвесная дорога через р. Амур, между г. Благовещенск (РФ) и г. Хейхэ (КНР), с пассажирским терминалом, в районе ул. Ленина, 100 в квартале "Золотая миля"</t>
  </si>
  <si>
    <t>.Реализация инфраструктурных проектов, источником финансового обеспечения которых являются бюджетные кредиты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</si>
  <si>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</si>
  <si>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1.5.2. Разработка проектно-сметной документации для строительства и реконструкции (модернизации) объектов питьевого водоснабжения</t>
  </si>
  <si>
    <t>1.5.2.1 Разработка проектно-сметной документации для строительства станции обезжелезивания с. Белогорье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</si>
  <si>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</si>
  <si>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</si>
  <si>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</si>
  <si>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</si>
  <si>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</si>
  <si>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</si>
  <si>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</si>
  <si>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</si>
  <si>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</si>
  <si>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поатсновлением Правительсвта Российской Федерации от 19.10.2020 №1704 на 2022,2023 годы                                                                                              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</si>
  <si>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</si>
  <si>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</si>
  <si>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</si>
  <si>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</si>
  <si>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</si>
  <si>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</si>
  <si>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</si>
  <si>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</si>
  <si>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1.1.26.5. Строительство тепловой сети в квартале 342 г.Благовещенска, Амурская обасть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</si>
  <si>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</si>
  <si>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</si>
  <si>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</si>
  <si>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</si>
  <si>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1704*</t>
  </si>
  <si>
    <t xml:space="preserve">1.1.51.1.  Реконструкция канализационного коллектора г.Благовещенск*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</si>
  <si>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область*</t>
  </si>
  <si>
    <t>&lt; * &gt; Реализация мероприятия (реконструкция объекта инфраструктуры) осуществляется за счет средств капитального гранта. Заключено концессионное соглашение в отношении централизованных систем холодного водоснабжения и водоотведения, отдельных объектов таких систем муниципального образования города Благовещенска от 27.07.2022 № 230 («Стороны»: «Концедент» - муниципальное образование город Благовещенск, «Концессионер» - ООО «Амурские коммунальные системы», «Субъект» - Амурская область в лице министра ЖКХ Амурской области Тарасова А.А.). В целях доведения финансовых средств «Концессионеру» - ООО «Амурские коммунальные системы» финансирование в городском бюджете заведено с видом расходов 800 - иные бюджетные ассигнования.</t>
  </si>
  <si>
    <r>
      <t>340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</si>
  <si>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 Прирост</t>
    </r>
  </si>
  <si>
    <t xml:space="preserve">Проектные работы, прочие </t>
  </si>
  <si>
    <t>2022 г.</t>
  </si>
  <si>
    <t>2015 г.</t>
  </si>
  <si>
    <t>2015 - 2020 гг.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</si>
  <si>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</si>
  <si>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</si>
  <si>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</si>
  <si>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</si>
  <si>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</si>
  <si>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</si>
  <si>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</si>
  <si>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</si>
  <si>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</si>
  <si>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</si>
  <si>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</si>
  <si>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</si>
  <si>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</si>
  <si>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</si>
  <si>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 xml:space="preserve">Приложение № 5  к постановлению администрации города Благовещенска от   21.11.2022   №   6031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</si>
</sst>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1">
    <xf numFmtId="0" fontId="0" fillId="0" borderId="0" xfId="0"/>
    <xf numFmtId="166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/>
    <xf numFmtId="0" fontId="6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/>
    <xf numFmtId="0" fontId="6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/>
    <xf numFmtId="164" fontId="11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wrapText="1"/>
    </xf>
    <xf numFmtId="166" fontId="9" fillId="0" borderId="1" xfId="0" applyNumberFormat="1" applyFont="1" applyFill="1" applyBorder="1" applyAlignment="1">
      <alignment horizontal="center" wrapText="1"/>
    </xf>
    <xf numFmtId="164" fontId="11" fillId="0" borderId="1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166" fontId="6" fillId="0" borderId="1" xfId="1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/>
    </xf>
    <xf numFmtId="166" fontId="7" fillId="0" borderId="1" xfId="0" applyNumberFormat="1" applyFont="1" applyFill="1" applyBorder="1" applyAlignment="1">
      <alignment horizontal="center"/>
    </xf>
    <xf numFmtId="0" fontId="14" fillId="0" borderId="0" xfId="0" applyFont="1" applyFill="1"/>
    <xf numFmtId="0" fontId="7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Border="1"/>
    <xf numFmtId="0" fontId="6" fillId="0" borderId="10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vertical="top" wrapText="1"/>
    </xf>
    <xf numFmtId="166" fontId="6" fillId="0" borderId="3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/>
    </xf>
    <xf numFmtId="166" fontId="6" fillId="0" borderId="4" xfId="0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top"/>
    </xf>
    <xf numFmtId="166" fontId="6" fillId="0" borderId="4" xfId="0" applyNumberFormat="1" applyFont="1" applyFill="1" applyBorder="1" applyAlignment="1">
      <alignment vertical="top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7" fillId="2" borderId="0" xfId="0" applyFont="1" applyFill="1"/>
    <xf numFmtId="164" fontId="6" fillId="0" borderId="0" xfId="0" applyNumberFormat="1" applyFont="1" applyFill="1" applyBorder="1" applyAlignment="1">
      <alignment horizontal="center" vertical="top" wrapText="1"/>
    </xf>
    <xf numFmtId="166" fontId="16" fillId="0" borderId="1" xfId="0" applyNumberFormat="1" applyFont="1" applyFill="1" applyBorder="1" applyAlignment="1">
      <alignment horizontal="center"/>
    </xf>
    <xf numFmtId="166" fontId="7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vertical="top"/>
    </xf>
    <xf numFmtId="0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 wrapText="1"/>
    </xf>
    <xf numFmtId="166" fontId="6" fillId="0" borderId="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166" fontId="6" fillId="0" borderId="3" xfId="0" applyNumberFormat="1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4" fontId="6" fillId="0" borderId="3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166" fontId="6" fillId="0" borderId="3" xfId="0" applyNumberFormat="1" applyFont="1" applyFill="1" applyBorder="1" applyAlignment="1">
      <alignment horizontal="center" vertical="top"/>
    </xf>
    <xf numFmtId="166" fontId="6" fillId="0" borderId="4" xfId="0" applyNumberFormat="1" applyFont="1" applyFill="1" applyBorder="1" applyAlignment="1">
      <alignment horizontal="center" vertical="top"/>
    </xf>
    <xf numFmtId="166" fontId="6" fillId="0" borderId="5" xfId="0" applyNumberFormat="1" applyFont="1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8" xfId="0" applyFont="1" applyFill="1" applyBorder="1" applyAlignment="1">
      <alignment horizontal="center" vertical="top" wrapText="1"/>
    </xf>
    <xf numFmtId="0" fontId="12" fillId="0" borderId="9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center" vertical="top"/>
    </xf>
    <xf numFmtId="0" fontId="6" fillId="0" borderId="12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166" fontId="5" fillId="0" borderId="3" xfId="0" applyNumberFormat="1" applyFont="1" applyFill="1" applyBorder="1" applyAlignment="1">
      <alignment horizontal="center" vertical="top" wrapText="1"/>
    </xf>
    <xf numFmtId="166" fontId="5" fillId="0" borderId="4" xfId="0" applyNumberFormat="1" applyFont="1" applyFill="1" applyBorder="1" applyAlignment="1">
      <alignment horizontal="center" vertical="top" wrapText="1"/>
    </xf>
    <xf numFmtId="166" fontId="5" fillId="0" borderId="5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655"/>
  <sheetViews>
    <sheetView tabSelected="1" view="pageBreakPreview" zoomScale="70" zoomScaleNormal="71" zoomScaleSheetLayoutView="70" workbookViewId="0">
      <pane ySplit="7" topLeftCell="A581" activePane="bottomLeft" state="frozen"/>
      <selection pane="bottomLeft" activeCell="J1" sqref="J1:M1"/>
    </sheetView>
  </sheetViews>
  <sheetFormatPr defaultColWidth="9.140625" defaultRowHeight="12.75" x14ac:dyDescent="0.2"/>
  <cols>
    <col min="1" max="1" width="49.140625" style="5" customWidth="1"/>
    <col min="2" max="2" width="19.28515625" style="5" customWidth="1"/>
    <col min="3" max="3" width="16.7109375" style="5" customWidth="1"/>
    <col min="4" max="4" width="16.5703125" style="5" customWidth="1"/>
    <col min="5" max="5" width="14.7109375" style="5" customWidth="1"/>
    <col min="6" max="6" width="15.7109375" style="5" customWidth="1"/>
    <col min="7" max="7" width="22.85546875" style="5" customWidth="1"/>
    <col min="8" max="8" width="16" style="5" customWidth="1"/>
    <col min="9" max="10" width="13.140625" style="5" customWidth="1"/>
    <col min="11" max="11" width="16.7109375" style="5" customWidth="1"/>
    <col min="12" max="12" width="16" style="5" customWidth="1"/>
    <col min="13" max="13" width="16.85546875" style="5" customWidth="1"/>
    <col min="14" max="14" width="9.140625" style="5" hidden="1" customWidth="1"/>
    <col min="15" max="15" width="10.85546875" style="5" hidden="1" customWidth="1"/>
    <col min="16" max="16" width="9.28515625" style="5" hidden="1" customWidth="1"/>
    <col min="17" max="17" width="11.85546875" style="5" hidden="1" customWidth="1"/>
    <col min="18" max="27" width="9.140625" style="5" hidden="1" customWidth="1"/>
    <col min="28" max="30" width="0" style="5" hidden="1" customWidth="1"/>
    <col min="31" max="34" width="9.140625" style="5"/>
    <col min="35" max="35" width="15.28515625" style="5" customWidth="1"/>
    <col min="36" max="37" width="9.140625" style="5"/>
    <col min="38" max="38" width="13.85546875" style="5" customWidth="1"/>
    <col min="39" max="16384" width="9.140625" style="5"/>
  </cols>
  <sheetData>
    <row r="1" spans="1:17" ht="50.25" customHeight="1" x14ac:dyDescent="0.2">
      <c r="J1" s="93" t="s">
        <v>181</v>
      </c>
      <c r="K1" s="93"/>
      <c r="L1" s="93"/>
      <c r="M1" s="93"/>
      <c r="N1" s="6"/>
      <c r="O1" s="6"/>
    </row>
    <row r="2" spans="1:17" ht="44.25" customHeight="1" x14ac:dyDescent="0.2">
      <c r="J2" s="93" t="s">
        <v>35</v>
      </c>
      <c r="K2" s="93"/>
      <c r="L2" s="93"/>
      <c r="M2" s="93"/>
      <c r="N2" s="6"/>
      <c r="O2" s="6"/>
    </row>
    <row r="3" spans="1:17" ht="63.75" customHeight="1" x14ac:dyDescent="0.2">
      <c r="A3" s="95" t="s">
        <v>17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</row>
    <row r="4" spans="1:17" s="7" customFormat="1" ht="26.25" customHeight="1" x14ac:dyDescent="0.2">
      <c r="A4" s="94" t="s">
        <v>54</v>
      </c>
      <c r="B4" s="94" t="s">
        <v>21</v>
      </c>
      <c r="C4" s="94" t="s">
        <v>6</v>
      </c>
      <c r="D4" s="94" t="s">
        <v>55</v>
      </c>
      <c r="E4" s="94" t="s">
        <v>22</v>
      </c>
      <c r="F4" s="94" t="s">
        <v>56</v>
      </c>
      <c r="G4" s="94" t="s">
        <v>57</v>
      </c>
      <c r="H4" s="94"/>
      <c r="I4" s="94"/>
      <c r="J4" s="94"/>
      <c r="K4" s="94"/>
      <c r="L4" s="94"/>
      <c r="M4" s="94"/>
    </row>
    <row r="5" spans="1:17" s="7" customFormat="1" ht="34.5" customHeight="1" x14ac:dyDescent="0.2">
      <c r="A5" s="94"/>
      <c r="B5" s="94"/>
      <c r="C5" s="94"/>
      <c r="D5" s="94"/>
      <c r="E5" s="94"/>
      <c r="F5" s="94"/>
      <c r="G5" s="94" t="s">
        <v>7</v>
      </c>
      <c r="H5" s="94" t="s">
        <v>58</v>
      </c>
      <c r="I5" s="94"/>
      <c r="J5" s="94" t="s">
        <v>8</v>
      </c>
      <c r="K5" s="94" t="s">
        <v>9</v>
      </c>
      <c r="L5" s="94" t="s">
        <v>60</v>
      </c>
      <c r="M5" s="94" t="s">
        <v>10</v>
      </c>
    </row>
    <row r="6" spans="1:17" s="7" customFormat="1" ht="113.25" customHeight="1" x14ac:dyDescent="0.2">
      <c r="A6" s="94"/>
      <c r="B6" s="94"/>
      <c r="C6" s="94"/>
      <c r="D6" s="94"/>
      <c r="E6" s="94"/>
      <c r="F6" s="94"/>
      <c r="G6" s="94"/>
      <c r="H6" s="8" t="s">
        <v>11</v>
      </c>
      <c r="I6" s="8" t="s">
        <v>59</v>
      </c>
      <c r="J6" s="94"/>
      <c r="K6" s="94"/>
      <c r="L6" s="94"/>
      <c r="M6" s="94"/>
    </row>
    <row r="7" spans="1:17" ht="16.5" customHeight="1" x14ac:dyDescent="0.2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  <c r="L7" s="9">
        <v>12</v>
      </c>
      <c r="M7" s="9">
        <v>13</v>
      </c>
    </row>
    <row r="8" spans="1:17" ht="63" x14ac:dyDescent="0.2">
      <c r="A8" s="72" t="s">
        <v>61</v>
      </c>
      <c r="B8" s="72"/>
      <c r="C8" s="72"/>
      <c r="D8" s="72"/>
      <c r="E8" s="72"/>
      <c r="F8" s="72"/>
      <c r="G8" s="10" t="s">
        <v>70</v>
      </c>
      <c r="H8" s="11">
        <f>H9+H11+H13+H15+H16+H18+H19+H20+H22+H23+H24</f>
        <v>9153262.9000000004</v>
      </c>
      <c r="I8" s="11">
        <f t="shared" ref="I8:M8" si="0">I9+I11+I13+I15+I16+I18+I19+I20+I22+I23+I24</f>
        <v>80797.399999999994</v>
      </c>
      <c r="J8" s="11">
        <f>J9+J11+J13+J15+J16+J18+J19+J20+J22+J23+J24</f>
        <v>213817.09999999998</v>
      </c>
      <c r="K8" s="11">
        <f t="shared" ref="K8:L8" si="1">K9+K11+K13+K15+K16+K18+K19+K20+K22+K23+K24</f>
        <v>8658365.1999999993</v>
      </c>
      <c r="L8" s="11">
        <f t="shared" si="1"/>
        <v>281080.59999999998</v>
      </c>
      <c r="M8" s="11">
        <f t="shared" si="0"/>
        <v>0</v>
      </c>
      <c r="O8" s="12"/>
      <c r="P8" s="12"/>
    </row>
    <row r="9" spans="1:17" ht="20.25" customHeight="1" x14ac:dyDescent="0.2">
      <c r="A9" s="72"/>
      <c r="B9" s="72"/>
      <c r="C9" s="72"/>
      <c r="D9" s="72"/>
      <c r="E9" s="72"/>
      <c r="F9" s="72"/>
      <c r="G9" s="13" t="s">
        <v>77</v>
      </c>
      <c r="H9" s="4">
        <f>J9+K9+L9+M9</f>
        <v>124964.7</v>
      </c>
      <c r="I9" s="4">
        <f>I27+I507+I555+I617</f>
        <v>2495.1</v>
      </c>
      <c r="J9" s="4">
        <f>J27+J507+J555+J617</f>
        <v>98793.9</v>
      </c>
      <c r="K9" s="4">
        <f>K27+K507+K555+K617</f>
        <v>17534.8</v>
      </c>
      <c r="L9" s="4">
        <f>L27+L507+L555+L617</f>
        <v>8636</v>
      </c>
      <c r="M9" s="4">
        <f>M27+M507+M555+M617</f>
        <v>0</v>
      </c>
      <c r="O9" s="12"/>
    </row>
    <row r="10" spans="1:17" ht="45" x14ac:dyDescent="0.2">
      <c r="A10" s="72"/>
      <c r="B10" s="72"/>
      <c r="C10" s="72"/>
      <c r="D10" s="72"/>
      <c r="E10" s="72"/>
      <c r="F10" s="72"/>
      <c r="G10" s="14" t="s">
        <v>76</v>
      </c>
      <c r="H10" s="15">
        <f>J10+K10+L10+M10</f>
        <v>1837.2</v>
      </c>
      <c r="I10" s="15">
        <v>0</v>
      </c>
      <c r="J10" s="15">
        <v>0</v>
      </c>
      <c r="K10" s="15">
        <v>0</v>
      </c>
      <c r="L10" s="15">
        <v>1837.2</v>
      </c>
      <c r="M10" s="16">
        <v>0</v>
      </c>
      <c r="O10" s="12"/>
    </row>
    <row r="11" spans="1:17" ht="33.75" customHeight="1" x14ac:dyDescent="0.2">
      <c r="A11" s="72"/>
      <c r="B11" s="72"/>
      <c r="C11" s="72"/>
      <c r="D11" s="72"/>
      <c r="E11" s="72"/>
      <c r="F11" s="72"/>
      <c r="G11" s="13" t="s">
        <v>80</v>
      </c>
      <c r="H11" s="4">
        <f t="shared" ref="H11:H24" si="2">J11+K11+L11+M11</f>
        <v>9216.5</v>
      </c>
      <c r="I11" s="4">
        <f>I29+I508+I556+I618</f>
        <v>0</v>
      </c>
      <c r="J11" s="4">
        <f>J29+J508+J556+J618</f>
        <v>0</v>
      </c>
      <c r="K11" s="4">
        <f>K29+K508+K556+K618</f>
        <v>0</v>
      </c>
      <c r="L11" s="4">
        <f>L29+L508+L556+L618</f>
        <v>9216.5</v>
      </c>
      <c r="M11" s="4">
        <f>M29+M508+M556+M618</f>
        <v>0</v>
      </c>
    </row>
    <row r="12" spans="1:17" ht="45" x14ac:dyDescent="0.2">
      <c r="A12" s="72"/>
      <c r="B12" s="72"/>
      <c r="C12" s="72"/>
      <c r="D12" s="72"/>
      <c r="E12" s="72"/>
      <c r="F12" s="72"/>
      <c r="G12" s="14" t="s">
        <v>76</v>
      </c>
      <c r="H12" s="15">
        <f>K12+L12+M12+J12</f>
        <v>1200</v>
      </c>
      <c r="I12" s="15">
        <v>0</v>
      </c>
      <c r="J12" s="15">
        <v>0</v>
      </c>
      <c r="K12" s="15">
        <v>0</v>
      </c>
      <c r="L12" s="16">
        <v>1200</v>
      </c>
      <c r="M12" s="16">
        <v>0</v>
      </c>
    </row>
    <row r="13" spans="1:17" ht="39" customHeight="1" x14ac:dyDescent="0.2">
      <c r="A13" s="72"/>
      <c r="B13" s="72"/>
      <c r="C13" s="72"/>
      <c r="D13" s="72"/>
      <c r="E13" s="72"/>
      <c r="F13" s="72"/>
      <c r="G13" s="13" t="s">
        <v>75</v>
      </c>
      <c r="H13" s="4">
        <f t="shared" si="2"/>
        <v>13966.9</v>
      </c>
      <c r="I13" s="4">
        <f>I31+I509+I557+I619</f>
        <v>347.6</v>
      </c>
      <c r="J13" s="4">
        <f>J31+J509+J557+J619</f>
        <v>0</v>
      </c>
      <c r="K13" s="4">
        <f>K31+K509+K557+K619</f>
        <v>0</v>
      </c>
      <c r="L13" s="4">
        <f>L31+L509+L557+L619</f>
        <v>13966.9</v>
      </c>
      <c r="M13" s="4">
        <f>M31+M509+M557+M619</f>
        <v>0</v>
      </c>
      <c r="O13" s="12"/>
    </row>
    <row r="14" spans="1:17" ht="45" x14ac:dyDescent="0.2">
      <c r="A14" s="72"/>
      <c r="B14" s="72"/>
      <c r="C14" s="72"/>
      <c r="D14" s="72"/>
      <c r="E14" s="72"/>
      <c r="F14" s="72"/>
      <c r="G14" s="14" t="s">
        <v>76</v>
      </c>
      <c r="H14" s="17">
        <f t="shared" si="2"/>
        <v>3908.3</v>
      </c>
      <c r="I14" s="17">
        <v>0</v>
      </c>
      <c r="J14" s="17">
        <v>0</v>
      </c>
      <c r="K14" s="17">
        <v>0</v>
      </c>
      <c r="L14" s="17">
        <v>3908.3</v>
      </c>
      <c r="M14" s="17">
        <v>0</v>
      </c>
      <c r="O14" s="12"/>
    </row>
    <row r="15" spans="1:17" ht="15.75" x14ac:dyDescent="0.2">
      <c r="A15" s="72"/>
      <c r="B15" s="72"/>
      <c r="C15" s="72"/>
      <c r="D15" s="72"/>
      <c r="E15" s="72"/>
      <c r="F15" s="72"/>
      <c r="G15" s="13" t="s">
        <v>2</v>
      </c>
      <c r="H15" s="4">
        <f t="shared" si="2"/>
        <v>69879.7</v>
      </c>
      <c r="I15" s="4">
        <f t="shared" ref="I15:M16" si="3">I33+I510+I558+I620</f>
        <v>589.4</v>
      </c>
      <c r="J15" s="4">
        <f t="shared" si="3"/>
        <v>0</v>
      </c>
      <c r="K15" s="4">
        <f t="shared" si="3"/>
        <v>11376.3</v>
      </c>
      <c r="L15" s="4">
        <f t="shared" si="3"/>
        <v>58503.4</v>
      </c>
      <c r="M15" s="4">
        <f t="shared" si="3"/>
        <v>0</v>
      </c>
    </row>
    <row r="16" spans="1:17" ht="32.25" customHeight="1" x14ac:dyDescent="0.2">
      <c r="A16" s="72"/>
      <c r="B16" s="72"/>
      <c r="C16" s="72"/>
      <c r="D16" s="72"/>
      <c r="E16" s="72"/>
      <c r="F16" s="72"/>
      <c r="G16" s="13" t="s">
        <v>79</v>
      </c>
      <c r="H16" s="4">
        <f t="shared" si="2"/>
        <v>35279</v>
      </c>
      <c r="I16" s="4">
        <f t="shared" si="3"/>
        <v>3252.3</v>
      </c>
      <c r="J16" s="4">
        <f t="shared" si="3"/>
        <v>0</v>
      </c>
      <c r="K16" s="4">
        <f t="shared" si="3"/>
        <v>3326</v>
      </c>
      <c r="L16" s="4">
        <f t="shared" si="3"/>
        <v>31953</v>
      </c>
      <c r="M16" s="4">
        <f t="shared" si="3"/>
        <v>0</v>
      </c>
      <c r="Q16" s="18"/>
    </row>
    <row r="17" spans="1:17" ht="45" customHeight="1" x14ac:dyDescent="0.2">
      <c r="A17" s="72"/>
      <c r="B17" s="72"/>
      <c r="C17" s="72"/>
      <c r="D17" s="72"/>
      <c r="E17" s="72"/>
      <c r="F17" s="72"/>
      <c r="G17" s="14" t="s">
        <v>81</v>
      </c>
      <c r="H17" s="15">
        <f>J17+K17+L17</f>
        <v>3569.2</v>
      </c>
      <c r="I17" s="19">
        <v>0</v>
      </c>
      <c r="J17" s="16">
        <v>0</v>
      </c>
      <c r="K17" s="16">
        <v>3326</v>
      </c>
      <c r="L17" s="16">
        <v>243.2</v>
      </c>
      <c r="M17" s="16">
        <v>0</v>
      </c>
      <c r="Q17" s="18"/>
    </row>
    <row r="18" spans="1:17" ht="21" customHeight="1" x14ac:dyDescent="0.2">
      <c r="A18" s="72"/>
      <c r="B18" s="72"/>
      <c r="C18" s="72"/>
      <c r="D18" s="72"/>
      <c r="E18" s="72"/>
      <c r="F18" s="72"/>
      <c r="G18" s="13" t="s">
        <v>4</v>
      </c>
      <c r="H18" s="4">
        <f>J18+K18+L18+M18</f>
        <v>344066.5</v>
      </c>
      <c r="I18" s="4">
        <f>I36+I512+I560+I622</f>
        <v>17215</v>
      </c>
      <c r="J18" s="4">
        <f>J36+J512+J560+J622</f>
        <v>0</v>
      </c>
      <c r="K18" s="4">
        <f>K36+K512+K560+K622</f>
        <v>302434.8</v>
      </c>
      <c r="L18" s="4">
        <f>L36+L512+L560+L622</f>
        <v>41631.699999999997</v>
      </c>
      <c r="M18" s="4">
        <f>M36+M512+M560+M622</f>
        <v>0</v>
      </c>
    </row>
    <row r="19" spans="1:17" ht="21" customHeight="1" x14ac:dyDescent="0.2">
      <c r="A19" s="72"/>
      <c r="B19" s="72"/>
      <c r="C19" s="72"/>
      <c r="D19" s="72"/>
      <c r="E19" s="72"/>
      <c r="F19" s="72"/>
      <c r="G19" s="13" t="s">
        <v>23</v>
      </c>
      <c r="H19" s="4">
        <f>J19+K19+L19+M19</f>
        <v>270205</v>
      </c>
      <c r="I19" s="4">
        <f t="shared" ref="I19:L20" si="4">I37+I513+I561+I623</f>
        <v>33698</v>
      </c>
      <c r="J19" s="4">
        <f t="shared" si="4"/>
        <v>115023.2</v>
      </c>
      <c r="K19" s="4">
        <f t="shared" si="4"/>
        <v>129063.20000000001</v>
      </c>
      <c r="L19" s="4">
        <f t="shared" si="4"/>
        <v>26118.600000000002</v>
      </c>
      <c r="M19" s="4">
        <f>M37+M513+M561+M623+M126</f>
        <v>0</v>
      </c>
      <c r="N19" s="20"/>
    </row>
    <row r="20" spans="1:17" ht="33.75" customHeight="1" x14ac:dyDescent="0.2">
      <c r="A20" s="72"/>
      <c r="B20" s="72"/>
      <c r="C20" s="72"/>
      <c r="D20" s="72"/>
      <c r="E20" s="72"/>
      <c r="F20" s="72"/>
      <c r="G20" s="13" t="s">
        <v>147</v>
      </c>
      <c r="H20" s="4">
        <f>J20+K20+L20+M20</f>
        <v>2326895.9</v>
      </c>
      <c r="I20" s="4">
        <f t="shared" si="4"/>
        <v>23200</v>
      </c>
      <c r="J20" s="4">
        <f t="shared" si="4"/>
        <v>0</v>
      </c>
      <c r="K20" s="4">
        <f t="shared" si="4"/>
        <v>2295429.2999999998</v>
      </c>
      <c r="L20" s="4">
        <f t="shared" si="4"/>
        <v>31466.600000000002</v>
      </c>
      <c r="M20" s="4">
        <f>M38+M514+M562+M624</f>
        <v>0</v>
      </c>
      <c r="Q20" s="18"/>
    </row>
    <row r="21" spans="1:17" ht="29.25" customHeight="1" x14ac:dyDescent="0.25">
      <c r="A21" s="72"/>
      <c r="B21" s="72"/>
      <c r="C21" s="72"/>
      <c r="D21" s="72"/>
      <c r="E21" s="72"/>
      <c r="F21" s="72"/>
      <c r="G21" s="14" t="s">
        <v>81</v>
      </c>
      <c r="H21" s="21">
        <f>H39</f>
        <v>1164.3</v>
      </c>
      <c r="I21" s="21">
        <f t="shared" ref="I21:M21" si="5">I39</f>
        <v>1164.3</v>
      </c>
      <c r="J21" s="21">
        <f t="shared" si="5"/>
        <v>0</v>
      </c>
      <c r="K21" s="21">
        <f t="shared" si="5"/>
        <v>0</v>
      </c>
      <c r="L21" s="21">
        <f t="shared" si="5"/>
        <v>1164.3</v>
      </c>
      <c r="M21" s="21">
        <f t="shared" si="5"/>
        <v>0</v>
      </c>
      <c r="Q21" s="18"/>
    </row>
    <row r="22" spans="1:17" ht="21" customHeight="1" x14ac:dyDescent="0.2">
      <c r="A22" s="72"/>
      <c r="B22" s="72"/>
      <c r="C22" s="72"/>
      <c r="D22" s="72"/>
      <c r="E22" s="72"/>
      <c r="F22" s="72"/>
      <c r="G22" s="13" t="s">
        <v>32</v>
      </c>
      <c r="H22" s="4">
        <f t="shared" si="2"/>
        <v>3413890.3</v>
      </c>
      <c r="I22" s="4">
        <f>I40+I515+I563+I625+I40</f>
        <v>0</v>
      </c>
      <c r="J22" s="4">
        <f>J40+J515+J563+J625+J40</f>
        <v>0</v>
      </c>
      <c r="K22" s="4">
        <f t="shared" ref="K22:L24" si="6">K40+K515+K563+K625</f>
        <v>3379751.4</v>
      </c>
      <c r="L22" s="4">
        <f t="shared" si="6"/>
        <v>34138.9</v>
      </c>
      <c r="M22" s="4">
        <f>M40+M515+M563+M625+M26</f>
        <v>0</v>
      </c>
    </row>
    <row r="23" spans="1:17" ht="21" customHeight="1" x14ac:dyDescent="0.2">
      <c r="A23" s="72"/>
      <c r="B23" s="72"/>
      <c r="C23" s="72"/>
      <c r="D23" s="72"/>
      <c r="E23" s="72"/>
      <c r="F23" s="72"/>
      <c r="G23" s="13" t="s">
        <v>33</v>
      </c>
      <c r="H23" s="4">
        <f t="shared" si="2"/>
        <v>2544898.4</v>
      </c>
      <c r="I23" s="4">
        <f>I41+I516+I564+I626</f>
        <v>0</v>
      </c>
      <c r="J23" s="4">
        <f>J41+J516+J564+J626</f>
        <v>0</v>
      </c>
      <c r="K23" s="4">
        <f t="shared" si="6"/>
        <v>2519449.4</v>
      </c>
      <c r="L23" s="4">
        <f t="shared" si="6"/>
        <v>25449</v>
      </c>
      <c r="M23" s="4">
        <f>M41+M516+M564+M626</f>
        <v>0</v>
      </c>
    </row>
    <row r="24" spans="1:17" ht="21" customHeight="1" x14ac:dyDescent="0.2">
      <c r="A24" s="72"/>
      <c r="B24" s="72"/>
      <c r="C24" s="72"/>
      <c r="D24" s="72"/>
      <c r="E24" s="72"/>
      <c r="F24" s="72"/>
      <c r="G24" s="13" t="s">
        <v>34</v>
      </c>
      <c r="H24" s="4">
        <f t="shared" si="2"/>
        <v>0</v>
      </c>
      <c r="I24" s="4">
        <f>I42+I517+I565+I627</f>
        <v>0</v>
      </c>
      <c r="J24" s="4">
        <f>J42+J517+J565+J627</f>
        <v>0</v>
      </c>
      <c r="K24" s="4">
        <f t="shared" si="6"/>
        <v>0</v>
      </c>
      <c r="L24" s="4">
        <f t="shared" si="6"/>
        <v>0</v>
      </c>
      <c r="M24" s="4">
        <f>M42+M517+M565+M627</f>
        <v>0</v>
      </c>
    </row>
    <row r="25" spans="1:17" ht="15.75" x14ac:dyDescent="0.2">
      <c r="A25" s="105" t="s">
        <v>71</v>
      </c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7"/>
    </row>
    <row r="26" spans="1:17" ht="102" customHeight="1" x14ac:dyDescent="0.2">
      <c r="A26" s="72" t="s">
        <v>38</v>
      </c>
      <c r="B26" s="72"/>
      <c r="C26" s="72"/>
      <c r="D26" s="72"/>
      <c r="E26" s="72"/>
      <c r="F26" s="72"/>
      <c r="G26" s="13" t="s">
        <v>62</v>
      </c>
      <c r="H26" s="22">
        <f t="shared" ref="H26:M26" si="7">H27+H29+H31+H33+H34+H36+H37+H38+H40+H41+H42</f>
        <v>8678750.1999999993</v>
      </c>
      <c r="I26" s="22">
        <f t="shared" si="7"/>
        <v>33446.400000000001</v>
      </c>
      <c r="J26" s="22">
        <f t="shared" si="7"/>
        <v>98793.9</v>
      </c>
      <c r="K26" s="22">
        <f t="shared" si="7"/>
        <v>8324721</v>
      </c>
      <c r="L26" s="22">
        <f t="shared" si="7"/>
        <v>255235.29999999996</v>
      </c>
      <c r="M26" s="11">
        <f t="shared" si="7"/>
        <v>0</v>
      </c>
      <c r="O26" s="12"/>
      <c r="P26" s="12"/>
    </row>
    <row r="27" spans="1:17" ht="35.25" customHeight="1" x14ac:dyDescent="0.2">
      <c r="A27" s="72"/>
      <c r="B27" s="72"/>
      <c r="C27" s="72"/>
      <c r="D27" s="72"/>
      <c r="E27" s="72"/>
      <c r="F27" s="72"/>
      <c r="G27" s="13" t="s">
        <v>77</v>
      </c>
      <c r="H27" s="4">
        <f>J27+K27+L27+M27</f>
        <v>124964.7</v>
      </c>
      <c r="I27" s="4">
        <f>I44+P69+I57+I70+I82+I95+I107+I217+I119+I229+I241+I253+I277+I289+I313+I325</f>
        <v>2495.1</v>
      </c>
      <c r="J27" s="4">
        <f>J44+Q69+J57+J70+J82+J95+J107+J217+J119+J229+J241+J253+J277+J289+J313+J325</f>
        <v>98793.9</v>
      </c>
      <c r="K27" s="4">
        <f>K44+R69+K57+K70+K82+K95+K107+K217+K119+K229+K241+K253+K277+K289+K313+K325</f>
        <v>17534.8</v>
      </c>
      <c r="L27" s="4">
        <f>L44+S69+2524.5+L70+L82+L95+L107+L217+L119+L229+L241+L253+L277+L289+L313+L325</f>
        <v>8636</v>
      </c>
      <c r="M27" s="4">
        <f>M44+T69+M57+M70+M82+M95+M107+M217+M119+M229+M241+M253+M277+M289+M313+M325</f>
        <v>0</v>
      </c>
      <c r="O27" s="12"/>
    </row>
    <row r="28" spans="1:17" ht="45" x14ac:dyDescent="0.2">
      <c r="A28" s="72"/>
      <c r="B28" s="72"/>
      <c r="C28" s="72"/>
      <c r="D28" s="72"/>
      <c r="E28" s="72"/>
      <c r="F28" s="72"/>
      <c r="G28" s="14" t="s">
        <v>76</v>
      </c>
      <c r="H28" s="15">
        <f>J28+K28+L28+M28</f>
        <v>1837.2</v>
      </c>
      <c r="I28" s="15">
        <v>0</v>
      </c>
      <c r="J28" s="15">
        <v>0</v>
      </c>
      <c r="K28" s="15">
        <v>0</v>
      </c>
      <c r="L28" s="15">
        <v>1837.2</v>
      </c>
      <c r="M28" s="16">
        <v>0</v>
      </c>
      <c r="O28" s="12"/>
    </row>
    <row r="29" spans="1:17" ht="35.25" customHeight="1" x14ac:dyDescent="0.2">
      <c r="A29" s="72"/>
      <c r="B29" s="72"/>
      <c r="C29" s="72"/>
      <c r="D29" s="72"/>
      <c r="E29" s="72"/>
      <c r="F29" s="72"/>
      <c r="G29" s="10" t="s">
        <v>80</v>
      </c>
      <c r="H29" s="11">
        <f t="shared" ref="H29:H42" si="8">J29+K29+L29+M29</f>
        <v>9216.5</v>
      </c>
      <c r="I29" s="11">
        <f>I45+P70+I59+I71+I83+I96+I108+I218+I120+I230+I242+I254+I278+I290+I314+I326</f>
        <v>0</v>
      </c>
      <c r="J29" s="11">
        <f>J45+Q70+J59+J71+J83+J96+J108+J218+J120+J230+J242+J254+J278+J290+J314+J326</f>
        <v>0</v>
      </c>
      <c r="K29" s="11">
        <f>K45+R70+K59+K71+K83+K96+K108+K218+K120+K230+K242+K254+K278+K290+K314+K326</f>
        <v>0</v>
      </c>
      <c r="L29" s="11">
        <f>L45+S70+L71+1200+L96+L108+L218+L120+L230+L242+L254+L278+L290+L314+L326</f>
        <v>9216.5</v>
      </c>
      <c r="M29" s="11">
        <f>M45+T70+M59+M71+M83+M96+M108+M218+M120+M230+M242+M254+M278+M290+M314+M326</f>
        <v>0</v>
      </c>
    </row>
    <row r="30" spans="1:17" ht="45" x14ac:dyDescent="0.2">
      <c r="A30" s="72"/>
      <c r="B30" s="72"/>
      <c r="C30" s="72"/>
      <c r="D30" s="72"/>
      <c r="E30" s="72"/>
      <c r="F30" s="72"/>
      <c r="G30" s="14" t="s">
        <v>76</v>
      </c>
      <c r="H30" s="15">
        <f>K30+L30+M30+J30</f>
        <v>1200</v>
      </c>
      <c r="I30" s="15">
        <v>0</v>
      </c>
      <c r="J30" s="15">
        <v>0</v>
      </c>
      <c r="K30" s="15">
        <v>0</v>
      </c>
      <c r="L30" s="16">
        <v>1200</v>
      </c>
      <c r="M30" s="16">
        <v>0</v>
      </c>
    </row>
    <row r="31" spans="1:17" ht="33.75" customHeight="1" x14ac:dyDescent="0.25">
      <c r="A31" s="72"/>
      <c r="B31" s="72"/>
      <c r="C31" s="72"/>
      <c r="D31" s="72"/>
      <c r="E31" s="72"/>
      <c r="F31" s="72"/>
      <c r="G31" s="10" t="s">
        <v>75</v>
      </c>
      <c r="H31" s="21">
        <f t="shared" si="8"/>
        <v>13619.3</v>
      </c>
      <c r="I31" s="21">
        <f>I46+P71+I60+I72+I85+I97+I109+I219+I121+I231+I243+I255+I279+I291+I315+I327</f>
        <v>0</v>
      </c>
      <c r="J31" s="21">
        <f>J46+Q71+J60+J72+J85+J97+J109+J219+J121+J231+J243+J255+J279+J291+J315+J327</f>
        <v>0</v>
      </c>
      <c r="K31" s="21">
        <f>K46+R71+K60+K72+K85+K97+K109+K219+K121+K231+K243+K255+K279+K291+K315+K327</f>
        <v>0</v>
      </c>
      <c r="L31" s="21">
        <f>3908.3+L60+S71+L72+L85+L97+L109+L219+L121+L231+L243+L255+L279+L291+L315+L327</f>
        <v>13619.3</v>
      </c>
      <c r="M31" s="21">
        <f>M46+T71+M60+M72+M85+M97+M109+M219+M121+M231+M243+M255+M279+M291+M315+M327</f>
        <v>0</v>
      </c>
      <c r="O31" s="12"/>
    </row>
    <row r="32" spans="1:17" ht="45" x14ac:dyDescent="0.25">
      <c r="A32" s="72"/>
      <c r="B32" s="72"/>
      <c r="C32" s="72"/>
      <c r="D32" s="72"/>
      <c r="E32" s="72"/>
      <c r="F32" s="72"/>
      <c r="G32" s="14" t="s">
        <v>76</v>
      </c>
      <c r="H32" s="23">
        <f t="shared" si="8"/>
        <v>3908.3</v>
      </c>
      <c r="I32" s="23">
        <v>0</v>
      </c>
      <c r="J32" s="23">
        <v>0</v>
      </c>
      <c r="K32" s="23">
        <v>0</v>
      </c>
      <c r="L32" s="23">
        <v>3908.3</v>
      </c>
      <c r="M32" s="23">
        <v>0</v>
      </c>
      <c r="O32" s="12"/>
    </row>
    <row r="33" spans="1:17" ht="15.75" x14ac:dyDescent="0.25">
      <c r="A33" s="72"/>
      <c r="B33" s="72"/>
      <c r="C33" s="72"/>
      <c r="D33" s="72"/>
      <c r="E33" s="72"/>
      <c r="F33" s="72"/>
      <c r="G33" s="10" t="s">
        <v>2</v>
      </c>
      <c r="H33" s="21">
        <f t="shared" si="8"/>
        <v>69290.3</v>
      </c>
      <c r="I33" s="21">
        <f t="shared" ref="I33:M34" si="9">I48+P72+I61+I73+I86+I98+I110+I220+I122+I232+I244+I256+I280+I292+I316+I328</f>
        <v>0</v>
      </c>
      <c r="J33" s="21">
        <f t="shared" si="9"/>
        <v>0</v>
      </c>
      <c r="K33" s="21">
        <f t="shared" si="9"/>
        <v>11376.3</v>
      </c>
      <c r="L33" s="21">
        <f t="shared" si="9"/>
        <v>57914</v>
      </c>
      <c r="M33" s="21">
        <f t="shared" si="9"/>
        <v>0</v>
      </c>
    </row>
    <row r="34" spans="1:17" ht="33" customHeight="1" x14ac:dyDescent="0.25">
      <c r="A34" s="72"/>
      <c r="B34" s="72"/>
      <c r="C34" s="72"/>
      <c r="D34" s="72"/>
      <c r="E34" s="72"/>
      <c r="F34" s="72"/>
      <c r="G34" s="10" t="s">
        <v>79</v>
      </c>
      <c r="H34" s="21">
        <f t="shared" si="8"/>
        <v>35265</v>
      </c>
      <c r="I34" s="21">
        <f t="shared" si="9"/>
        <v>3238.3</v>
      </c>
      <c r="J34" s="21">
        <f t="shared" si="9"/>
        <v>0</v>
      </c>
      <c r="K34" s="21">
        <f t="shared" si="9"/>
        <v>3326</v>
      </c>
      <c r="L34" s="21">
        <f t="shared" si="9"/>
        <v>31939</v>
      </c>
      <c r="M34" s="21">
        <f t="shared" si="9"/>
        <v>0</v>
      </c>
      <c r="Q34" s="18"/>
    </row>
    <row r="35" spans="1:17" ht="48.75" customHeight="1" x14ac:dyDescent="0.25">
      <c r="A35" s="72"/>
      <c r="B35" s="72"/>
      <c r="C35" s="72"/>
      <c r="D35" s="72"/>
      <c r="E35" s="72"/>
      <c r="F35" s="72"/>
      <c r="G35" s="14" t="s">
        <v>81</v>
      </c>
      <c r="H35" s="24">
        <f>J35+K35+L35</f>
        <v>3569.2</v>
      </c>
      <c r="I35" s="25">
        <v>0</v>
      </c>
      <c r="J35" s="26">
        <v>0</v>
      </c>
      <c r="K35" s="26">
        <v>3326</v>
      </c>
      <c r="L35" s="26">
        <v>243.2</v>
      </c>
      <c r="M35" s="26">
        <v>0</v>
      </c>
      <c r="Q35" s="18"/>
    </row>
    <row r="36" spans="1:17" ht="15.75" x14ac:dyDescent="0.25">
      <c r="A36" s="72"/>
      <c r="B36" s="72"/>
      <c r="C36" s="72"/>
      <c r="D36" s="72"/>
      <c r="E36" s="72"/>
      <c r="F36" s="72"/>
      <c r="G36" s="13" t="s">
        <v>4</v>
      </c>
      <c r="H36" s="21">
        <f t="shared" si="8"/>
        <v>135827.79999999999</v>
      </c>
      <c r="I36" s="21">
        <f>I50+P74+I63+I75+I88+I100+I112+I222+I125+I234+I246+I258+I282+I294+I318+I330</f>
        <v>17215</v>
      </c>
      <c r="J36" s="21">
        <f>J50+Q74+J63+J75+J88+J100+J112+J222+J125+J234+J246+J258+J282+J294+J318+J330</f>
        <v>0</v>
      </c>
      <c r="K36" s="21">
        <f>K50+R74+K63+K75+K88+K100+K112+K222+K125+K234+K246+K258+K282+K294+K318+K330</f>
        <v>109434.8</v>
      </c>
      <c r="L36" s="21">
        <f>L50+S74+L63+L75+L88+L100+L112+L222+L125+L234+L246+L258+L282+L294+L318+L330</f>
        <v>26393</v>
      </c>
      <c r="M36" s="21">
        <f>M50+T74+M63+M75+M88+M100+M112+M222+M125+M234+M246+M258+M282+M294+M318+M330</f>
        <v>0</v>
      </c>
    </row>
    <row r="37" spans="1:17" ht="15.75" x14ac:dyDescent="0.25">
      <c r="A37" s="72"/>
      <c r="B37" s="72"/>
      <c r="C37" s="72"/>
      <c r="D37" s="72"/>
      <c r="E37" s="72"/>
      <c r="F37" s="72"/>
      <c r="G37" s="13" t="s">
        <v>23</v>
      </c>
      <c r="H37" s="21">
        <f>J37+K37+L37+M37</f>
        <v>28109.300000000003</v>
      </c>
      <c r="I37" s="21">
        <f>I51+P75+I64+I76+I89+I101+I113+I223+I126+I235+I247+I259+I271+I283+I295+I307+I319+I331+I356</f>
        <v>10498</v>
      </c>
      <c r="J37" s="21">
        <f>J51+Q75+J64+J76+J89+J101+J113+J223+J126+J235+J247+J259+J271+J283+J295+J307+J319+J331+J356</f>
        <v>0</v>
      </c>
      <c r="K37" s="21">
        <f>K51+R75+K64+K76+K89+K101+K113+K223+K126+K235+K247+K259+K271+K283+K295+K307+K319+K331+K356</f>
        <v>10227</v>
      </c>
      <c r="L37" s="21">
        <f>L51+S75+L64+L76+L89+L101+L113+L223+L126+L235+L247+L259+L271+L283+L295+L307+L319+L331+L356+L368+L380+L393</f>
        <v>17882.300000000003</v>
      </c>
      <c r="M37" s="21">
        <f>M51+T75+M64+M76+M89+M101+M113+M223+M126+M235+M247+M259+M283+M295+M319+M331</f>
        <v>0</v>
      </c>
      <c r="N37" s="20"/>
    </row>
    <row r="38" spans="1:17" ht="33.75" customHeight="1" x14ac:dyDescent="0.25">
      <c r="A38" s="72"/>
      <c r="B38" s="72"/>
      <c r="C38" s="72"/>
      <c r="D38" s="72"/>
      <c r="E38" s="72"/>
      <c r="F38" s="72"/>
      <c r="G38" s="13" t="s">
        <v>147</v>
      </c>
      <c r="H38" s="21">
        <f>J38+K38+L38+M38</f>
        <v>2303668.5999999996</v>
      </c>
      <c r="I38" s="21">
        <f>I52+P76+I65+I77+I90+I102+I114+I224+I127+I236+I248+I260+I284+I296+I320+I333</f>
        <v>0</v>
      </c>
      <c r="J38" s="21">
        <f>J52+Q76+J65+J77+J90+J102+J114+J224+J127+J236+J248+J260+J284+J296+J320+J333</f>
        <v>0</v>
      </c>
      <c r="K38" s="21">
        <f>K52+R76+K65+K77+K90+K102+K114+K224+K127+K236+K248+K260+K284+K296+K320+K333+K345+K406+K442+K478</f>
        <v>2273621.2999999998</v>
      </c>
      <c r="L38" s="21">
        <f>L52+S76+L65+L77+L90+L102+L114+L224+L127+L236+L248+L260+L284+L296+L320+L333+L345+L357+L381+L394+L406+L442+L478+L466</f>
        <v>30047.300000000003</v>
      </c>
      <c r="M38" s="21">
        <f>M52+T76+M65+M77+M90+M102+M114+M224+M127+M236+M248+M260+M284+M296+M320+M333</f>
        <v>0</v>
      </c>
      <c r="Q38" s="18"/>
    </row>
    <row r="39" spans="1:17" ht="45" x14ac:dyDescent="0.25">
      <c r="A39" s="72"/>
      <c r="B39" s="72"/>
      <c r="C39" s="72"/>
      <c r="D39" s="72"/>
      <c r="E39" s="72"/>
      <c r="F39" s="72"/>
      <c r="G39" s="14" t="s">
        <v>81</v>
      </c>
      <c r="H39" s="21">
        <f>H382</f>
        <v>1164.3</v>
      </c>
      <c r="I39" s="21">
        <f>I382</f>
        <v>1164.3</v>
      </c>
      <c r="J39" s="21">
        <f t="shared" ref="J39:M39" si="10">J382</f>
        <v>0</v>
      </c>
      <c r="K39" s="21">
        <f t="shared" si="10"/>
        <v>0</v>
      </c>
      <c r="L39" s="21">
        <f t="shared" si="10"/>
        <v>1164.3</v>
      </c>
      <c r="M39" s="21">
        <f t="shared" si="10"/>
        <v>0</v>
      </c>
      <c r="Q39" s="18"/>
    </row>
    <row r="40" spans="1:17" ht="15.75" x14ac:dyDescent="0.25">
      <c r="A40" s="72"/>
      <c r="B40" s="72"/>
      <c r="C40" s="72"/>
      <c r="D40" s="72"/>
      <c r="E40" s="72"/>
      <c r="F40" s="72"/>
      <c r="G40" s="13" t="s">
        <v>32</v>
      </c>
      <c r="H40" s="21">
        <f t="shared" si="8"/>
        <v>3413890.3</v>
      </c>
      <c r="I40" s="21">
        <f t="shared" ref="I40:J42" si="11">I53+P77+I66+I78+I91+I103+I115+I225+I128+I237+I249+I261+I285+I297+I321+I334</f>
        <v>0</v>
      </c>
      <c r="J40" s="21">
        <f t="shared" si="11"/>
        <v>0</v>
      </c>
      <c r="K40" s="21">
        <f>K53+R77+K66+K78+K91+K103+K115+K225+K128+K237+K249+K261+K285+K297+K321+K334+K346+K407+K383+K443+K479</f>
        <v>3379751.4</v>
      </c>
      <c r="L40" s="21">
        <f>L53+L66+L78+L91+L103+L115+L225+L128+L237+L249+L261+L285+L297+L321+L334+L346+L358+L383+L395+L407+L443+L479</f>
        <v>34138.9</v>
      </c>
      <c r="M40" s="21">
        <f>M53+T77+M66+M78+M91+M103+M115+M225+M128+M237+M249+M261+M285+M297+M321+M334</f>
        <v>0</v>
      </c>
    </row>
    <row r="41" spans="1:17" ht="15.75" x14ac:dyDescent="0.25">
      <c r="A41" s="72"/>
      <c r="B41" s="72"/>
      <c r="C41" s="72"/>
      <c r="D41" s="72"/>
      <c r="E41" s="72"/>
      <c r="F41" s="72"/>
      <c r="G41" s="13" t="s">
        <v>33</v>
      </c>
      <c r="H41" s="21">
        <f t="shared" si="8"/>
        <v>2544898.4</v>
      </c>
      <c r="I41" s="21">
        <f t="shared" si="11"/>
        <v>0</v>
      </c>
      <c r="J41" s="21">
        <f t="shared" si="11"/>
        <v>0</v>
      </c>
      <c r="K41" s="21">
        <f>K54+R78+K67+K79+K92+K104+K116+K226+K129+K238+K250+K262+K286+K298+K322+K335+K347+K408+K384+K444+K480</f>
        <v>2519449.4</v>
      </c>
      <c r="L41" s="21">
        <f>L54+S78+L67+L79+L92+L104+L116+L226+L129+L238+L250+L262+L286+L298+L322+L335+L347+L359+L384+L396+L408+L444+L480</f>
        <v>25449</v>
      </c>
      <c r="M41" s="21">
        <f>M54+T78+M67+M79+M92+M104+M116+M226+M129+M238+M250+M262+M286+M298+M322+M335</f>
        <v>0</v>
      </c>
    </row>
    <row r="42" spans="1:17" ht="15.75" x14ac:dyDescent="0.25">
      <c r="A42" s="72"/>
      <c r="B42" s="72"/>
      <c r="C42" s="72"/>
      <c r="D42" s="72"/>
      <c r="E42" s="72"/>
      <c r="F42" s="72"/>
      <c r="G42" s="13" t="s">
        <v>34</v>
      </c>
      <c r="H42" s="21">
        <f t="shared" si="8"/>
        <v>0</v>
      </c>
      <c r="I42" s="21">
        <f t="shared" si="11"/>
        <v>0</v>
      </c>
      <c r="J42" s="21">
        <f t="shared" si="11"/>
        <v>0</v>
      </c>
      <c r="K42" s="21">
        <f>K55+R79+K68+K80+K93+K105+K117+K227+K130+K239+K251+K263+K287+K299+K323+K336+K348+K409+K385+K445+K481</f>
        <v>0</v>
      </c>
      <c r="L42" s="21">
        <f>L55+S79+L68+L80+L93+L105+L117+L227+L130+L239+L251+L263+L287+L299+L323+L336+L348+L360+L384+L397+L409+L445+L481</f>
        <v>0</v>
      </c>
      <c r="M42" s="21">
        <f>M55+T79+M68+M80+M93+M105+M117+M227+M130+M239+M251+M263+M287+M299+M323+M336</f>
        <v>0</v>
      </c>
    </row>
    <row r="43" spans="1:17" ht="95.25" customHeight="1" x14ac:dyDescent="0.2">
      <c r="A43" s="72" t="s">
        <v>104</v>
      </c>
      <c r="B43" s="72" t="s">
        <v>12</v>
      </c>
      <c r="C43" s="72" t="s">
        <v>52</v>
      </c>
      <c r="D43" s="98">
        <v>18974</v>
      </c>
      <c r="E43" s="72" t="s">
        <v>18</v>
      </c>
      <c r="F43" s="72" t="s">
        <v>98</v>
      </c>
      <c r="G43" s="27" t="s">
        <v>72</v>
      </c>
      <c r="H43" s="11">
        <f>H44+H45+H46+H48+H49+H50+H51+H52+H53+H54+H55</f>
        <v>20898.7</v>
      </c>
      <c r="I43" s="11">
        <f>I44+I45+I46+I48+I49+I50</f>
        <v>0</v>
      </c>
      <c r="J43" s="11">
        <f>J44+J45+J46+J48+J49+J50</f>
        <v>0</v>
      </c>
      <c r="K43" s="11">
        <v>0</v>
      </c>
      <c r="L43" s="11">
        <f>L44+L45+3908.3+L48+L49+L50+L51+L52+L53+L54+L55</f>
        <v>20898.7</v>
      </c>
      <c r="M43" s="11">
        <v>0</v>
      </c>
      <c r="O43" s="12"/>
    </row>
    <row r="44" spans="1:17" ht="15.75" x14ac:dyDescent="0.2">
      <c r="A44" s="72"/>
      <c r="B44" s="72"/>
      <c r="C44" s="72"/>
      <c r="D44" s="96"/>
      <c r="E44" s="72"/>
      <c r="F44" s="72"/>
      <c r="G44" s="27" t="s">
        <v>0</v>
      </c>
      <c r="H44" s="4">
        <v>279.3</v>
      </c>
      <c r="I44" s="4">
        <v>0</v>
      </c>
      <c r="J44" s="4">
        <v>0</v>
      </c>
      <c r="K44" s="4">
        <v>0</v>
      </c>
      <c r="L44" s="4">
        <v>279.3</v>
      </c>
      <c r="M44" s="4">
        <v>0</v>
      </c>
    </row>
    <row r="45" spans="1:17" ht="15.75" x14ac:dyDescent="0.2">
      <c r="A45" s="72"/>
      <c r="B45" s="72"/>
      <c r="C45" s="72"/>
      <c r="D45" s="96"/>
      <c r="E45" s="72"/>
      <c r="F45" s="72"/>
      <c r="G45" s="27" t="s">
        <v>5</v>
      </c>
      <c r="H45" s="4">
        <v>7999</v>
      </c>
      <c r="I45" s="4">
        <v>0</v>
      </c>
      <c r="J45" s="4">
        <v>0</v>
      </c>
      <c r="K45" s="4">
        <v>0</v>
      </c>
      <c r="L45" s="4">
        <v>7999</v>
      </c>
      <c r="M45" s="4">
        <v>0</v>
      </c>
      <c r="O45" s="12"/>
    </row>
    <row r="46" spans="1:17" ht="15.75" x14ac:dyDescent="0.2">
      <c r="A46" s="72"/>
      <c r="B46" s="72"/>
      <c r="C46" s="72"/>
      <c r="D46" s="96"/>
      <c r="E46" s="72"/>
      <c r="F46" s="72"/>
      <c r="G46" s="27" t="s">
        <v>75</v>
      </c>
      <c r="H46" s="4">
        <f>3908.3</f>
        <v>3908.3</v>
      </c>
      <c r="I46" s="4">
        <v>0</v>
      </c>
      <c r="J46" s="4">
        <v>0</v>
      </c>
      <c r="K46" s="4">
        <v>0</v>
      </c>
      <c r="L46" s="4">
        <v>3908.3</v>
      </c>
      <c r="M46" s="20">
        <v>0</v>
      </c>
      <c r="O46" s="12"/>
    </row>
    <row r="47" spans="1:17" ht="45" x14ac:dyDescent="0.2">
      <c r="A47" s="72"/>
      <c r="B47" s="72"/>
      <c r="C47" s="72"/>
      <c r="D47" s="96"/>
      <c r="E47" s="72"/>
      <c r="F47" s="72"/>
      <c r="G47" s="28" t="s">
        <v>76</v>
      </c>
      <c r="H47" s="15">
        <f>J47+K47+L47+M47</f>
        <v>3908.3</v>
      </c>
      <c r="I47" s="15">
        <v>0</v>
      </c>
      <c r="J47" s="15">
        <v>0</v>
      </c>
      <c r="K47" s="15">
        <v>0</v>
      </c>
      <c r="L47" s="15">
        <v>3908.3</v>
      </c>
      <c r="M47" s="16">
        <v>0</v>
      </c>
      <c r="O47" s="12"/>
    </row>
    <row r="48" spans="1:17" ht="15.75" x14ac:dyDescent="0.2">
      <c r="A48" s="72"/>
      <c r="B48" s="72"/>
      <c r="C48" s="72"/>
      <c r="D48" s="96"/>
      <c r="E48" s="72"/>
      <c r="F48" s="72"/>
      <c r="G48" s="27" t="s">
        <v>2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</row>
    <row r="49" spans="1:15" ht="15.75" x14ac:dyDescent="0.2">
      <c r="A49" s="72"/>
      <c r="B49" s="72"/>
      <c r="C49" s="72"/>
      <c r="D49" s="96"/>
      <c r="E49" s="72"/>
      <c r="F49" s="72"/>
      <c r="G49" s="27" t="s">
        <v>3</v>
      </c>
      <c r="H49" s="4">
        <f t="shared" ref="H49:H55" si="12">J49+K49+L49+M49</f>
        <v>7695.7</v>
      </c>
      <c r="I49" s="4">
        <v>0</v>
      </c>
      <c r="J49" s="4">
        <v>0</v>
      </c>
      <c r="K49" s="4">
        <v>0</v>
      </c>
      <c r="L49" s="4">
        <v>7695.7</v>
      </c>
      <c r="M49" s="4">
        <v>0</v>
      </c>
      <c r="O49" s="12"/>
    </row>
    <row r="50" spans="1:15" ht="15.75" x14ac:dyDescent="0.2">
      <c r="A50" s="72"/>
      <c r="B50" s="72"/>
      <c r="C50" s="72"/>
      <c r="D50" s="96"/>
      <c r="E50" s="72"/>
      <c r="F50" s="72"/>
      <c r="G50" s="27" t="s">
        <v>4</v>
      </c>
      <c r="H50" s="4">
        <f t="shared" si="12"/>
        <v>1016.4</v>
      </c>
      <c r="I50" s="4">
        <v>0</v>
      </c>
      <c r="J50" s="4">
        <v>0</v>
      </c>
      <c r="K50" s="4">
        <v>0</v>
      </c>
      <c r="L50" s="4">
        <v>1016.4</v>
      </c>
      <c r="M50" s="4">
        <v>0</v>
      </c>
    </row>
    <row r="51" spans="1:15" ht="15.75" x14ac:dyDescent="0.2">
      <c r="A51" s="72"/>
      <c r="B51" s="72"/>
      <c r="C51" s="72"/>
      <c r="D51" s="96"/>
      <c r="E51" s="72"/>
      <c r="F51" s="72"/>
      <c r="G51" s="27" t="s">
        <v>23</v>
      </c>
      <c r="H51" s="4">
        <f t="shared" si="12"/>
        <v>0</v>
      </c>
      <c r="I51" s="4">
        <v>0</v>
      </c>
      <c r="J51" s="4">
        <v>0</v>
      </c>
      <c r="K51" s="4">
        <v>0</v>
      </c>
      <c r="L51" s="4">
        <f>1067.3-1067.3+1067.3-1067.3</f>
        <v>0</v>
      </c>
      <c r="M51" s="4">
        <v>0</v>
      </c>
    </row>
    <row r="52" spans="1:15" ht="15.75" x14ac:dyDescent="0.2">
      <c r="A52" s="72"/>
      <c r="B52" s="72"/>
      <c r="C52" s="72"/>
      <c r="D52" s="96"/>
      <c r="E52" s="72"/>
      <c r="F52" s="72"/>
      <c r="G52" s="27" t="s">
        <v>31</v>
      </c>
      <c r="H52" s="4">
        <f t="shared" si="12"/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</row>
    <row r="53" spans="1:15" ht="15.75" x14ac:dyDescent="0.2">
      <c r="A53" s="72"/>
      <c r="B53" s="72"/>
      <c r="C53" s="72"/>
      <c r="D53" s="96"/>
      <c r="E53" s="72"/>
      <c r="F53" s="72"/>
      <c r="G53" s="27" t="s">
        <v>32</v>
      </c>
      <c r="H53" s="4">
        <f t="shared" si="12"/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</row>
    <row r="54" spans="1:15" ht="15.75" x14ac:dyDescent="0.2">
      <c r="A54" s="72"/>
      <c r="B54" s="72"/>
      <c r="C54" s="72"/>
      <c r="D54" s="96"/>
      <c r="E54" s="72"/>
      <c r="F54" s="72"/>
      <c r="G54" s="27" t="s">
        <v>33</v>
      </c>
      <c r="H54" s="4">
        <f t="shared" si="12"/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</row>
    <row r="55" spans="1:15" ht="15.75" x14ac:dyDescent="0.2">
      <c r="A55" s="72"/>
      <c r="B55" s="72"/>
      <c r="C55" s="72"/>
      <c r="D55" s="96"/>
      <c r="E55" s="72"/>
      <c r="F55" s="72"/>
      <c r="G55" s="27" t="s">
        <v>34</v>
      </c>
      <c r="H55" s="4">
        <f t="shared" si="12"/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</row>
    <row r="56" spans="1:15" ht="95.25" customHeight="1" x14ac:dyDescent="0.2">
      <c r="A56" s="72" t="s">
        <v>39</v>
      </c>
      <c r="B56" s="72" t="s">
        <v>12</v>
      </c>
      <c r="C56" s="72" t="s">
        <v>13</v>
      </c>
      <c r="D56" s="96">
        <v>933982.1</v>
      </c>
      <c r="E56" s="72" t="s">
        <v>50</v>
      </c>
      <c r="F56" s="72" t="s">
        <v>109</v>
      </c>
      <c r="G56" s="27" t="s">
        <v>72</v>
      </c>
      <c r="H56" s="11">
        <f>H57+H59+H60+H61+H62+H63+H64</f>
        <v>89901.1</v>
      </c>
      <c r="I56" s="11">
        <f>I57+I59+I60+I61+I62+I63</f>
        <v>0</v>
      </c>
      <c r="J56" s="11">
        <f>J57+J59+J60+J61+J62+J63</f>
        <v>0</v>
      </c>
      <c r="K56" s="11">
        <f>K57+K59+K60+K61+K62+K63</f>
        <v>0</v>
      </c>
      <c r="L56" s="11">
        <f>L59+L60+L61+L62+L63+2524.5+L64</f>
        <v>89901.1</v>
      </c>
      <c r="M56" s="11">
        <f>M57+M59+M60+M61+M62+M63</f>
        <v>0</v>
      </c>
    </row>
    <row r="57" spans="1:15" ht="15.75" x14ac:dyDescent="0.2">
      <c r="A57" s="72"/>
      <c r="B57" s="72"/>
      <c r="C57" s="72"/>
      <c r="D57" s="96"/>
      <c r="E57" s="72"/>
      <c r="F57" s="72"/>
      <c r="G57" s="27" t="s">
        <v>77</v>
      </c>
      <c r="H57" s="4">
        <v>2524.5</v>
      </c>
      <c r="I57" s="4">
        <v>0</v>
      </c>
      <c r="J57" s="4">
        <v>0</v>
      </c>
      <c r="K57" s="4">
        <v>0</v>
      </c>
      <c r="L57" s="4">
        <v>2524.5</v>
      </c>
      <c r="M57" s="20">
        <v>0</v>
      </c>
    </row>
    <row r="58" spans="1:15" ht="45" x14ac:dyDescent="0.2">
      <c r="A58" s="72"/>
      <c r="B58" s="72"/>
      <c r="C58" s="72"/>
      <c r="D58" s="96"/>
      <c r="E58" s="72"/>
      <c r="F58" s="72"/>
      <c r="G58" s="14" t="s">
        <v>76</v>
      </c>
      <c r="H58" s="15">
        <f>J58+K58+L58+M58</f>
        <v>1837.2</v>
      </c>
      <c r="I58" s="15">
        <v>0</v>
      </c>
      <c r="J58" s="15">
        <v>0</v>
      </c>
      <c r="K58" s="15">
        <v>0</v>
      </c>
      <c r="L58" s="15">
        <v>1837.2</v>
      </c>
      <c r="M58" s="16">
        <v>0</v>
      </c>
    </row>
    <row r="59" spans="1:15" ht="15.75" x14ac:dyDescent="0.2">
      <c r="A59" s="72"/>
      <c r="B59" s="72"/>
      <c r="C59" s="72"/>
      <c r="D59" s="96"/>
      <c r="E59" s="72"/>
      <c r="F59" s="72"/>
      <c r="G59" s="27" t="s">
        <v>5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</row>
    <row r="60" spans="1:15" ht="15.75" x14ac:dyDescent="0.25">
      <c r="A60" s="72"/>
      <c r="B60" s="72"/>
      <c r="C60" s="72"/>
      <c r="D60" s="96"/>
      <c r="E60" s="72"/>
      <c r="F60" s="72"/>
      <c r="G60" s="27" t="s">
        <v>1</v>
      </c>
      <c r="H60" s="4">
        <f>J60+K60+L60+M60</f>
        <v>9700</v>
      </c>
      <c r="I60" s="21">
        <v>0</v>
      </c>
      <c r="J60" s="21">
        <v>0</v>
      </c>
      <c r="K60" s="21">
        <v>0</v>
      </c>
      <c r="L60" s="4">
        <v>9700</v>
      </c>
      <c r="M60" s="4">
        <v>0</v>
      </c>
    </row>
    <row r="61" spans="1:15" ht="15.75" x14ac:dyDescent="0.2">
      <c r="A61" s="72"/>
      <c r="B61" s="72"/>
      <c r="C61" s="72"/>
      <c r="D61" s="96"/>
      <c r="E61" s="72"/>
      <c r="F61" s="72"/>
      <c r="G61" s="27" t="s">
        <v>2</v>
      </c>
      <c r="H61" s="4">
        <f>J61+K61+L61+M61</f>
        <v>55770.7</v>
      </c>
      <c r="I61" s="4">
        <v>0</v>
      </c>
      <c r="J61" s="4">
        <v>0</v>
      </c>
      <c r="K61" s="4">
        <v>0</v>
      </c>
      <c r="L61" s="4">
        <v>55770.7</v>
      </c>
      <c r="M61" s="4">
        <v>0</v>
      </c>
    </row>
    <row r="62" spans="1:15" ht="15.75" x14ac:dyDescent="0.2">
      <c r="A62" s="72"/>
      <c r="B62" s="72"/>
      <c r="C62" s="72"/>
      <c r="D62" s="96"/>
      <c r="E62" s="72"/>
      <c r="F62" s="72"/>
      <c r="G62" s="27" t="s">
        <v>3</v>
      </c>
      <c r="H62" s="4">
        <f>J62+K62+L62+M62</f>
        <v>20706</v>
      </c>
      <c r="I62" s="4">
        <v>0</v>
      </c>
      <c r="J62" s="4">
        <v>0</v>
      </c>
      <c r="K62" s="4">
        <v>0</v>
      </c>
      <c r="L62" s="4">
        <f>23684.2-528.2-2450</f>
        <v>20706</v>
      </c>
      <c r="M62" s="4">
        <v>0</v>
      </c>
    </row>
    <row r="63" spans="1:15" ht="15.75" x14ac:dyDescent="0.2">
      <c r="A63" s="72"/>
      <c r="B63" s="72"/>
      <c r="C63" s="72"/>
      <c r="D63" s="96"/>
      <c r="E63" s="72"/>
      <c r="F63" s="72"/>
      <c r="G63" s="27" t="s">
        <v>4</v>
      </c>
      <c r="H63" s="4">
        <f>J63+K63+L63+M63</f>
        <v>1153.0999999999999</v>
      </c>
      <c r="I63" s="4">
        <v>0</v>
      </c>
      <c r="J63" s="4">
        <v>0</v>
      </c>
      <c r="K63" s="4">
        <v>0</v>
      </c>
      <c r="L63" s="4">
        <v>1153.0999999999999</v>
      </c>
      <c r="M63" s="4">
        <v>0</v>
      </c>
    </row>
    <row r="64" spans="1:15" ht="15.75" x14ac:dyDescent="0.2">
      <c r="A64" s="72"/>
      <c r="B64" s="72"/>
      <c r="C64" s="72"/>
      <c r="D64" s="96"/>
      <c r="E64" s="72"/>
      <c r="F64" s="72"/>
      <c r="G64" s="27" t="s">
        <v>23</v>
      </c>
      <c r="H64" s="4">
        <f>J64+K64+L64+M64</f>
        <v>46.800000000000004</v>
      </c>
      <c r="I64" s="4">
        <v>0</v>
      </c>
      <c r="J64" s="4">
        <v>0</v>
      </c>
      <c r="K64" s="4">
        <v>0</v>
      </c>
      <c r="L64" s="4">
        <f>49.2-2.4</f>
        <v>46.800000000000004</v>
      </c>
      <c r="M64" s="4">
        <v>0</v>
      </c>
    </row>
    <row r="65" spans="1:13" ht="15.75" x14ac:dyDescent="0.2">
      <c r="A65" s="72"/>
      <c r="B65" s="72"/>
      <c r="C65" s="72"/>
      <c r="D65" s="96"/>
      <c r="E65" s="72"/>
      <c r="F65" s="72"/>
      <c r="G65" s="27" t="s">
        <v>31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</row>
    <row r="66" spans="1:13" ht="15.75" x14ac:dyDescent="0.2">
      <c r="A66" s="72"/>
      <c r="B66" s="72"/>
      <c r="C66" s="72"/>
      <c r="D66" s="96"/>
      <c r="E66" s="72"/>
      <c r="F66" s="72"/>
      <c r="G66" s="27" t="s">
        <v>32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</row>
    <row r="67" spans="1:13" ht="15.75" x14ac:dyDescent="0.2">
      <c r="A67" s="72"/>
      <c r="B67" s="72"/>
      <c r="C67" s="72"/>
      <c r="D67" s="96"/>
      <c r="E67" s="72"/>
      <c r="F67" s="72"/>
      <c r="G67" s="27" t="s">
        <v>33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</row>
    <row r="68" spans="1:13" ht="15.75" x14ac:dyDescent="0.2">
      <c r="A68" s="72"/>
      <c r="B68" s="72"/>
      <c r="C68" s="72"/>
      <c r="D68" s="96"/>
      <c r="E68" s="72"/>
      <c r="F68" s="72"/>
      <c r="G68" s="27" t="s">
        <v>34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</row>
    <row r="69" spans="1:13" ht="96" customHeight="1" x14ac:dyDescent="0.2">
      <c r="A69" s="72" t="s">
        <v>40</v>
      </c>
      <c r="B69" s="72" t="s">
        <v>12</v>
      </c>
      <c r="C69" s="72" t="s">
        <v>161</v>
      </c>
      <c r="D69" s="72">
        <v>5540</v>
      </c>
      <c r="E69" s="72" t="s">
        <v>165</v>
      </c>
      <c r="F69" s="72" t="s">
        <v>165</v>
      </c>
      <c r="G69" s="27" t="s">
        <v>72</v>
      </c>
      <c r="H69" s="11">
        <v>5540</v>
      </c>
      <c r="I69" s="11">
        <v>0</v>
      </c>
      <c r="J69" s="11">
        <v>0</v>
      </c>
      <c r="K69" s="11">
        <v>5000</v>
      </c>
      <c r="L69" s="11">
        <v>540</v>
      </c>
      <c r="M69" s="11">
        <v>0</v>
      </c>
    </row>
    <row r="70" spans="1:13" ht="15.75" x14ac:dyDescent="0.2">
      <c r="A70" s="72"/>
      <c r="B70" s="72"/>
      <c r="C70" s="72"/>
      <c r="D70" s="72"/>
      <c r="E70" s="72"/>
      <c r="F70" s="72"/>
      <c r="G70" s="27" t="s">
        <v>0</v>
      </c>
      <c r="H70" s="4">
        <v>5540</v>
      </c>
      <c r="I70" s="4">
        <v>0</v>
      </c>
      <c r="J70" s="4">
        <v>0</v>
      </c>
      <c r="K70" s="4">
        <v>5000</v>
      </c>
      <c r="L70" s="4">
        <v>540</v>
      </c>
      <c r="M70" s="4">
        <v>0</v>
      </c>
    </row>
    <row r="71" spans="1:13" ht="15.75" x14ac:dyDescent="0.2">
      <c r="A71" s="72"/>
      <c r="B71" s="72"/>
      <c r="C71" s="72"/>
      <c r="D71" s="72"/>
      <c r="E71" s="72"/>
      <c r="F71" s="72"/>
      <c r="G71" s="27" t="s">
        <v>5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</row>
    <row r="72" spans="1:13" ht="15.75" x14ac:dyDescent="0.2">
      <c r="A72" s="72"/>
      <c r="B72" s="72"/>
      <c r="C72" s="72"/>
      <c r="D72" s="72"/>
      <c r="E72" s="72"/>
      <c r="F72" s="72"/>
      <c r="G72" s="27" t="s">
        <v>1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</row>
    <row r="73" spans="1:13" ht="15.75" x14ac:dyDescent="0.2">
      <c r="A73" s="72"/>
      <c r="B73" s="72"/>
      <c r="C73" s="72"/>
      <c r="D73" s="72"/>
      <c r="E73" s="72"/>
      <c r="F73" s="72"/>
      <c r="G73" s="27" t="s">
        <v>2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</row>
    <row r="74" spans="1:13" ht="15.75" x14ac:dyDescent="0.2">
      <c r="A74" s="72"/>
      <c r="B74" s="72"/>
      <c r="C74" s="72"/>
      <c r="D74" s="72"/>
      <c r="E74" s="72"/>
      <c r="F74" s="72"/>
      <c r="G74" s="27" t="s">
        <v>3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</row>
    <row r="75" spans="1:13" ht="15.75" x14ac:dyDescent="0.2">
      <c r="A75" s="72"/>
      <c r="B75" s="72"/>
      <c r="C75" s="72"/>
      <c r="D75" s="72"/>
      <c r="E75" s="72"/>
      <c r="F75" s="72"/>
      <c r="G75" s="27" t="s">
        <v>4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</row>
    <row r="76" spans="1:13" ht="15.75" x14ac:dyDescent="0.2">
      <c r="A76" s="72"/>
      <c r="B76" s="72"/>
      <c r="C76" s="72"/>
      <c r="D76" s="72"/>
      <c r="E76" s="72"/>
      <c r="F76" s="72"/>
      <c r="G76" s="27" t="s">
        <v>23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</row>
    <row r="77" spans="1:13" ht="15.75" x14ac:dyDescent="0.2">
      <c r="A77" s="72"/>
      <c r="B77" s="72"/>
      <c r="C77" s="72"/>
      <c r="D77" s="72"/>
      <c r="E77" s="72"/>
      <c r="F77" s="72"/>
      <c r="G77" s="27" t="s">
        <v>31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</row>
    <row r="78" spans="1:13" ht="15.75" x14ac:dyDescent="0.2">
      <c r="A78" s="72"/>
      <c r="B78" s="72"/>
      <c r="C78" s="72"/>
      <c r="D78" s="72"/>
      <c r="E78" s="72"/>
      <c r="F78" s="72"/>
      <c r="G78" s="27" t="s">
        <v>32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</row>
    <row r="79" spans="1:13" ht="15.75" x14ac:dyDescent="0.2">
      <c r="A79" s="72"/>
      <c r="B79" s="72"/>
      <c r="C79" s="72"/>
      <c r="D79" s="72"/>
      <c r="E79" s="72"/>
      <c r="F79" s="72"/>
      <c r="G79" s="27" t="s">
        <v>33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</row>
    <row r="80" spans="1:13" ht="15.75" x14ac:dyDescent="0.2">
      <c r="A80" s="72"/>
      <c r="B80" s="72"/>
      <c r="C80" s="72"/>
      <c r="D80" s="72"/>
      <c r="E80" s="72"/>
      <c r="F80" s="72"/>
      <c r="G80" s="27" t="s">
        <v>34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</row>
    <row r="81" spans="1:15" ht="96" customHeight="1" x14ac:dyDescent="0.2">
      <c r="A81" s="72" t="s">
        <v>146</v>
      </c>
      <c r="B81" s="72" t="s">
        <v>14</v>
      </c>
      <c r="C81" s="72" t="s">
        <v>162</v>
      </c>
      <c r="D81" s="72">
        <v>1048500</v>
      </c>
      <c r="E81" s="72" t="s">
        <v>18</v>
      </c>
      <c r="F81" s="72" t="s">
        <v>166</v>
      </c>
      <c r="G81" s="27" t="s">
        <v>72</v>
      </c>
      <c r="H81" s="11">
        <f>H82+H83+H85+H86+H87+H88+H89</f>
        <v>103147.9</v>
      </c>
      <c r="I81" s="11">
        <v>2495.1</v>
      </c>
      <c r="J81" s="11">
        <v>98793.9</v>
      </c>
      <c r="K81" s="11">
        <f>K82+K83+K85+K86+K87+K88</f>
        <v>0</v>
      </c>
      <c r="L81" s="11">
        <f>L82+L85+L86+L87+L88+1200</f>
        <v>4354</v>
      </c>
      <c r="M81" s="11">
        <v>0</v>
      </c>
    </row>
    <row r="82" spans="1:15" ht="15.75" x14ac:dyDescent="0.2">
      <c r="A82" s="72"/>
      <c r="B82" s="72"/>
      <c r="C82" s="72"/>
      <c r="D82" s="72"/>
      <c r="E82" s="72"/>
      <c r="F82" s="72"/>
      <c r="G82" s="27" t="s">
        <v>0</v>
      </c>
      <c r="H82" s="4">
        <f>J82+K82+L82+M82</f>
        <v>101289</v>
      </c>
      <c r="I82" s="4">
        <v>2495.1</v>
      </c>
      <c r="J82" s="4">
        <v>98793.9</v>
      </c>
      <c r="K82" s="4">
        <v>0</v>
      </c>
      <c r="L82" s="4">
        <v>2495.1</v>
      </c>
      <c r="M82" s="4">
        <v>0</v>
      </c>
      <c r="O82" s="29"/>
    </row>
    <row r="83" spans="1:15" ht="15.75" x14ac:dyDescent="0.2">
      <c r="A83" s="72"/>
      <c r="B83" s="72"/>
      <c r="C83" s="72"/>
      <c r="D83" s="72"/>
      <c r="E83" s="72"/>
      <c r="F83" s="72"/>
      <c r="G83" s="27" t="s">
        <v>5</v>
      </c>
      <c r="H83" s="4">
        <v>1200</v>
      </c>
      <c r="I83" s="4">
        <v>0</v>
      </c>
      <c r="J83" s="4">
        <v>0</v>
      </c>
      <c r="K83" s="4">
        <v>0</v>
      </c>
      <c r="L83" s="20">
        <v>1200</v>
      </c>
      <c r="M83" s="20">
        <v>0</v>
      </c>
      <c r="O83" s="12"/>
    </row>
    <row r="84" spans="1:15" ht="45" x14ac:dyDescent="0.2">
      <c r="A84" s="72"/>
      <c r="B84" s="72"/>
      <c r="C84" s="72"/>
      <c r="D84" s="72"/>
      <c r="E84" s="72"/>
      <c r="F84" s="72"/>
      <c r="G84" s="28" t="s">
        <v>76</v>
      </c>
      <c r="H84" s="15">
        <f>K84+L84+M84+J84</f>
        <v>1200</v>
      </c>
      <c r="I84" s="15">
        <v>0</v>
      </c>
      <c r="J84" s="15">
        <v>0</v>
      </c>
      <c r="K84" s="15">
        <v>0</v>
      </c>
      <c r="L84" s="16">
        <v>1200</v>
      </c>
      <c r="M84" s="16">
        <v>0</v>
      </c>
      <c r="O84" s="12"/>
    </row>
    <row r="85" spans="1:15" ht="15.75" x14ac:dyDescent="0.2">
      <c r="A85" s="72"/>
      <c r="B85" s="72"/>
      <c r="C85" s="72"/>
      <c r="D85" s="72"/>
      <c r="E85" s="72"/>
      <c r="F85" s="72"/>
      <c r="G85" s="27" t="s">
        <v>1</v>
      </c>
      <c r="H85" s="4">
        <f>K85+L85+M85+J85</f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</row>
    <row r="86" spans="1:15" ht="15.75" x14ac:dyDescent="0.2">
      <c r="A86" s="72"/>
      <c r="B86" s="72"/>
      <c r="C86" s="72"/>
      <c r="D86" s="72"/>
      <c r="E86" s="72"/>
      <c r="F86" s="72"/>
      <c r="G86" s="27" t="s">
        <v>2</v>
      </c>
      <c r="H86" s="4">
        <f>J86+K86+L86+M86</f>
        <v>600</v>
      </c>
      <c r="I86" s="4">
        <v>0</v>
      </c>
      <c r="J86" s="4">
        <v>0</v>
      </c>
      <c r="K86" s="4">
        <v>0</v>
      </c>
      <c r="L86" s="4">
        <v>600</v>
      </c>
      <c r="M86" s="4">
        <v>0</v>
      </c>
    </row>
    <row r="87" spans="1:15" ht="15.75" x14ac:dyDescent="0.2">
      <c r="A87" s="72"/>
      <c r="B87" s="72"/>
      <c r="C87" s="72"/>
      <c r="D87" s="72"/>
      <c r="E87" s="72"/>
      <c r="F87" s="72"/>
      <c r="G87" s="27" t="s">
        <v>3</v>
      </c>
      <c r="H87" s="4">
        <f>J87+K87+L87+M87</f>
        <v>35.5</v>
      </c>
      <c r="I87" s="4">
        <v>0</v>
      </c>
      <c r="J87" s="4">
        <v>0</v>
      </c>
      <c r="K87" s="4">
        <v>0</v>
      </c>
      <c r="L87" s="4">
        <v>35.5</v>
      </c>
      <c r="M87" s="4">
        <v>0</v>
      </c>
      <c r="O87" s="12"/>
    </row>
    <row r="88" spans="1:15" ht="15.75" x14ac:dyDescent="0.2">
      <c r="A88" s="72"/>
      <c r="B88" s="72"/>
      <c r="C88" s="72"/>
      <c r="D88" s="72"/>
      <c r="E88" s="72"/>
      <c r="F88" s="72"/>
      <c r="G88" s="27" t="s">
        <v>4</v>
      </c>
      <c r="H88" s="4">
        <f>J88+K88+L88+M88</f>
        <v>23.4</v>
      </c>
      <c r="I88" s="4">
        <v>0</v>
      </c>
      <c r="J88" s="4">
        <v>0</v>
      </c>
      <c r="K88" s="4">
        <v>0</v>
      </c>
      <c r="L88" s="4">
        <v>23.4</v>
      </c>
      <c r="M88" s="4">
        <v>0</v>
      </c>
      <c r="O88" s="12"/>
    </row>
    <row r="89" spans="1:15" ht="15.75" x14ac:dyDescent="0.2">
      <c r="A89" s="72"/>
      <c r="B89" s="72"/>
      <c r="C89" s="72"/>
      <c r="D89" s="72"/>
      <c r="E89" s="72"/>
      <c r="F89" s="72"/>
      <c r="G89" s="27" t="s">
        <v>23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O89" s="12"/>
    </row>
    <row r="90" spans="1:15" ht="15.75" x14ac:dyDescent="0.2">
      <c r="A90" s="72"/>
      <c r="B90" s="72"/>
      <c r="C90" s="72"/>
      <c r="D90" s="72"/>
      <c r="E90" s="72"/>
      <c r="F90" s="72"/>
      <c r="G90" s="27" t="s">
        <v>31</v>
      </c>
      <c r="H90" s="4">
        <f>K90+L90</f>
        <v>221.5</v>
      </c>
      <c r="I90" s="4">
        <v>0</v>
      </c>
      <c r="J90" s="4">
        <v>0</v>
      </c>
      <c r="K90" s="4">
        <v>0</v>
      </c>
      <c r="L90" s="4">
        <v>221.5</v>
      </c>
      <c r="M90" s="4">
        <v>0</v>
      </c>
      <c r="O90" s="12"/>
    </row>
    <row r="91" spans="1:15" ht="15.75" x14ac:dyDescent="0.2">
      <c r="A91" s="72"/>
      <c r="B91" s="72"/>
      <c r="C91" s="72"/>
      <c r="D91" s="72"/>
      <c r="E91" s="72"/>
      <c r="F91" s="72"/>
      <c r="G91" s="27" t="s">
        <v>32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O91" s="12"/>
    </row>
    <row r="92" spans="1:15" ht="15.75" x14ac:dyDescent="0.2">
      <c r="A92" s="72"/>
      <c r="B92" s="72"/>
      <c r="C92" s="72"/>
      <c r="D92" s="72"/>
      <c r="E92" s="72"/>
      <c r="F92" s="72"/>
      <c r="G92" s="27" t="s">
        <v>33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O92" s="12"/>
    </row>
    <row r="93" spans="1:15" ht="15.75" x14ac:dyDescent="0.2">
      <c r="A93" s="72"/>
      <c r="B93" s="72"/>
      <c r="C93" s="72"/>
      <c r="D93" s="72"/>
      <c r="E93" s="72"/>
      <c r="F93" s="72"/>
      <c r="G93" s="27" t="s">
        <v>34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O93" s="12"/>
    </row>
    <row r="94" spans="1:15" ht="94.5" customHeight="1" x14ac:dyDescent="0.2">
      <c r="A94" s="72" t="s">
        <v>41</v>
      </c>
      <c r="B94" s="72" t="s">
        <v>12</v>
      </c>
      <c r="C94" s="72" t="s">
        <v>15</v>
      </c>
      <c r="D94" s="72">
        <v>26446</v>
      </c>
      <c r="E94" s="72" t="s">
        <v>18</v>
      </c>
      <c r="F94" s="72" t="s">
        <v>99</v>
      </c>
      <c r="G94" s="27" t="s">
        <v>72</v>
      </c>
      <c r="H94" s="11">
        <f>H95+H96+H97+H98+H99+H100</f>
        <v>12272.3</v>
      </c>
      <c r="I94" s="11">
        <f>I95+I96+I97+I98+I99+I100</f>
        <v>0</v>
      </c>
      <c r="J94" s="11">
        <v>0</v>
      </c>
      <c r="K94" s="11">
        <v>9842.7999999999993</v>
      </c>
      <c r="L94" s="11">
        <f>L95+L96+L97+L98+L99+L100</f>
        <v>2429.5</v>
      </c>
      <c r="M94" s="11">
        <v>0</v>
      </c>
    </row>
    <row r="95" spans="1:15" ht="15.75" x14ac:dyDescent="0.2">
      <c r="A95" s="72"/>
      <c r="B95" s="72"/>
      <c r="C95" s="72"/>
      <c r="D95" s="72"/>
      <c r="E95" s="72"/>
      <c r="F95" s="72"/>
      <c r="G95" s="27" t="s">
        <v>0</v>
      </c>
      <c r="H95" s="4">
        <f>J95+K95+L95+M95</f>
        <v>12243.8</v>
      </c>
      <c r="I95" s="4">
        <f>I96+I97+I98+I99+I100</f>
        <v>0</v>
      </c>
      <c r="J95" s="4">
        <v>0</v>
      </c>
      <c r="K95" s="4">
        <v>9842.7999999999993</v>
      </c>
      <c r="L95" s="4">
        <v>2401</v>
      </c>
      <c r="M95" s="4">
        <v>0</v>
      </c>
    </row>
    <row r="96" spans="1:15" ht="15.75" x14ac:dyDescent="0.2">
      <c r="A96" s="72"/>
      <c r="B96" s="72"/>
      <c r="C96" s="72"/>
      <c r="D96" s="72"/>
      <c r="E96" s="72"/>
      <c r="F96" s="72"/>
      <c r="G96" s="27" t="s">
        <v>5</v>
      </c>
      <c r="H96" s="9">
        <v>17.5</v>
      </c>
      <c r="I96" s="20">
        <v>0</v>
      </c>
      <c r="J96" s="20">
        <v>0</v>
      </c>
      <c r="K96" s="20">
        <v>0</v>
      </c>
      <c r="L96" s="9">
        <v>17.5</v>
      </c>
      <c r="M96" s="20">
        <v>0</v>
      </c>
    </row>
    <row r="97" spans="1:15" ht="15.75" x14ac:dyDescent="0.2">
      <c r="A97" s="72"/>
      <c r="B97" s="72"/>
      <c r="C97" s="72"/>
      <c r="D97" s="72"/>
      <c r="E97" s="72"/>
      <c r="F97" s="72"/>
      <c r="G97" s="27" t="s">
        <v>1</v>
      </c>
      <c r="H97" s="20">
        <v>11</v>
      </c>
      <c r="I97" s="20">
        <v>0</v>
      </c>
      <c r="J97" s="20">
        <v>0</v>
      </c>
      <c r="K97" s="20">
        <v>0</v>
      </c>
      <c r="L97" s="20">
        <v>11</v>
      </c>
      <c r="M97" s="20">
        <v>0</v>
      </c>
    </row>
    <row r="98" spans="1:15" ht="15.75" x14ac:dyDescent="0.2">
      <c r="A98" s="72"/>
      <c r="B98" s="72"/>
      <c r="C98" s="72"/>
      <c r="D98" s="72"/>
      <c r="E98" s="72"/>
      <c r="F98" s="72"/>
      <c r="G98" s="27" t="s">
        <v>2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</row>
    <row r="99" spans="1:15" ht="15.75" x14ac:dyDescent="0.2">
      <c r="A99" s="72"/>
      <c r="B99" s="72"/>
      <c r="C99" s="72"/>
      <c r="D99" s="72"/>
      <c r="E99" s="72"/>
      <c r="F99" s="72"/>
      <c r="G99" s="27" t="s">
        <v>3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</row>
    <row r="100" spans="1:15" ht="15.75" x14ac:dyDescent="0.2">
      <c r="A100" s="72"/>
      <c r="B100" s="72"/>
      <c r="C100" s="72"/>
      <c r="D100" s="72"/>
      <c r="E100" s="72"/>
      <c r="F100" s="72"/>
      <c r="G100" s="27" t="s">
        <v>4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</row>
    <row r="101" spans="1:15" ht="15.75" x14ac:dyDescent="0.2">
      <c r="A101" s="72"/>
      <c r="B101" s="72"/>
      <c r="C101" s="72"/>
      <c r="D101" s="72"/>
      <c r="E101" s="72"/>
      <c r="F101" s="72"/>
      <c r="G101" s="27" t="s">
        <v>23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</row>
    <row r="102" spans="1:15" ht="15.75" x14ac:dyDescent="0.2">
      <c r="A102" s="72"/>
      <c r="B102" s="72"/>
      <c r="C102" s="72"/>
      <c r="D102" s="72"/>
      <c r="E102" s="72"/>
      <c r="F102" s="72"/>
      <c r="G102" s="27" t="s">
        <v>31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</row>
    <row r="103" spans="1:15" ht="15.75" x14ac:dyDescent="0.2">
      <c r="A103" s="72"/>
      <c r="B103" s="72"/>
      <c r="C103" s="72"/>
      <c r="D103" s="72"/>
      <c r="E103" s="72"/>
      <c r="F103" s="72"/>
      <c r="G103" s="27" t="s">
        <v>32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</row>
    <row r="104" spans="1:15" ht="15.75" x14ac:dyDescent="0.2">
      <c r="A104" s="72"/>
      <c r="B104" s="72"/>
      <c r="C104" s="72"/>
      <c r="D104" s="72"/>
      <c r="E104" s="72"/>
      <c r="F104" s="72"/>
      <c r="G104" s="27" t="s">
        <v>33</v>
      </c>
      <c r="H104" s="20">
        <v>0</v>
      </c>
      <c r="I104" s="20">
        <v>0</v>
      </c>
      <c r="J104" s="20">
        <v>0</v>
      </c>
      <c r="K104" s="20">
        <v>0</v>
      </c>
      <c r="L104" s="20">
        <v>0</v>
      </c>
      <c r="M104" s="20">
        <v>0</v>
      </c>
    </row>
    <row r="105" spans="1:15" ht="15.75" x14ac:dyDescent="0.2">
      <c r="A105" s="72"/>
      <c r="B105" s="72"/>
      <c r="C105" s="72"/>
      <c r="D105" s="72"/>
      <c r="E105" s="72"/>
      <c r="F105" s="72"/>
      <c r="G105" s="27" t="s">
        <v>34</v>
      </c>
      <c r="H105" s="20">
        <v>0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</row>
    <row r="106" spans="1:15" ht="96.75" customHeight="1" x14ac:dyDescent="0.2">
      <c r="A106" s="72" t="s">
        <v>42</v>
      </c>
      <c r="B106" s="72" t="s">
        <v>12</v>
      </c>
      <c r="C106" s="72" t="s">
        <v>16</v>
      </c>
      <c r="D106" s="72">
        <v>3488.1</v>
      </c>
      <c r="E106" s="72" t="s">
        <v>18</v>
      </c>
      <c r="F106" s="72" t="s">
        <v>64</v>
      </c>
      <c r="G106" s="27" t="s">
        <v>72</v>
      </c>
      <c r="H106" s="11">
        <f t="shared" ref="H106:M106" si="13">H107+H108+H109+H110+H111+H112</f>
        <v>3488.1</v>
      </c>
      <c r="I106" s="11">
        <f t="shared" si="13"/>
        <v>0</v>
      </c>
      <c r="J106" s="11">
        <f t="shared" si="13"/>
        <v>0</v>
      </c>
      <c r="K106" s="11">
        <f t="shared" si="13"/>
        <v>2692</v>
      </c>
      <c r="L106" s="11">
        <f t="shared" si="13"/>
        <v>796.1</v>
      </c>
      <c r="M106" s="11">
        <f t="shared" si="13"/>
        <v>0</v>
      </c>
      <c r="O106" s="12"/>
    </row>
    <row r="107" spans="1:15" ht="15.75" x14ac:dyDescent="0.2">
      <c r="A107" s="72"/>
      <c r="B107" s="72"/>
      <c r="C107" s="72"/>
      <c r="D107" s="72"/>
      <c r="E107" s="72"/>
      <c r="F107" s="72"/>
      <c r="G107" s="27" t="s">
        <v>0</v>
      </c>
      <c r="H107" s="4">
        <f>J107+K107+L107+M107</f>
        <v>3088.1</v>
      </c>
      <c r="I107" s="4">
        <v>0</v>
      </c>
      <c r="J107" s="4">
        <v>0</v>
      </c>
      <c r="K107" s="4">
        <v>2692</v>
      </c>
      <c r="L107" s="4">
        <v>396.1</v>
      </c>
      <c r="M107" s="4">
        <v>0</v>
      </c>
    </row>
    <row r="108" spans="1:15" ht="15.75" x14ac:dyDescent="0.2">
      <c r="A108" s="72"/>
      <c r="B108" s="72"/>
      <c r="C108" s="72"/>
      <c r="D108" s="72"/>
      <c r="E108" s="72"/>
      <c r="F108" s="72"/>
      <c r="G108" s="27" t="s">
        <v>5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</row>
    <row r="109" spans="1:15" ht="15.75" x14ac:dyDescent="0.2">
      <c r="A109" s="72"/>
      <c r="B109" s="72"/>
      <c r="C109" s="72"/>
      <c r="D109" s="72"/>
      <c r="E109" s="72"/>
      <c r="F109" s="72"/>
      <c r="G109" s="27" t="s">
        <v>1</v>
      </c>
      <c r="H109" s="4">
        <v>0</v>
      </c>
      <c r="I109" s="4">
        <v>0</v>
      </c>
      <c r="J109" s="4">
        <v>0</v>
      </c>
      <c r="K109" s="4">
        <v>0</v>
      </c>
      <c r="L109" s="4">
        <v>0</v>
      </c>
      <c r="M109" s="4">
        <v>0</v>
      </c>
    </row>
    <row r="110" spans="1:15" ht="15.75" x14ac:dyDescent="0.2">
      <c r="A110" s="72"/>
      <c r="B110" s="72"/>
      <c r="C110" s="72"/>
      <c r="D110" s="72"/>
      <c r="E110" s="72"/>
      <c r="F110" s="72"/>
      <c r="G110" s="27" t="s">
        <v>2</v>
      </c>
      <c r="H110" s="4">
        <f>J110+K110+L110+M110</f>
        <v>400</v>
      </c>
      <c r="I110" s="4">
        <v>0</v>
      </c>
      <c r="J110" s="4">
        <v>0</v>
      </c>
      <c r="K110" s="4">
        <v>0</v>
      </c>
      <c r="L110" s="4">
        <v>400</v>
      </c>
      <c r="M110" s="4">
        <v>0</v>
      </c>
    </row>
    <row r="111" spans="1:15" ht="15.75" x14ac:dyDescent="0.2">
      <c r="A111" s="72"/>
      <c r="B111" s="72"/>
      <c r="C111" s="72"/>
      <c r="D111" s="72"/>
      <c r="E111" s="72"/>
      <c r="F111" s="72"/>
      <c r="G111" s="27" t="s">
        <v>3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</row>
    <row r="112" spans="1:15" ht="15.75" x14ac:dyDescent="0.2">
      <c r="A112" s="72"/>
      <c r="B112" s="72"/>
      <c r="C112" s="72"/>
      <c r="D112" s="72"/>
      <c r="E112" s="72"/>
      <c r="F112" s="72"/>
      <c r="G112" s="27" t="s">
        <v>4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</row>
    <row r="113" spans="1:33" ht="15.75" x14ac:dyDescent="0.2">
      <c r="A113" s="72"/>
      <c r="B113" s="72"/>
      <c r="C113" s="72"/>
      <c r="D113" s="72"/>
      <c r="E113" s="72"/>
      <c r="F113" s="72"/>
      <c r="G113" s="27" t="s">
        <v>23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</row>
    <row r="114" spans="1:33" ht="15.75" x14ac:dyDescent="0.2">
      <c r="A114" s="72"/>
      <c r="B114" s="72"/>
      <c r="C114" s="72"/>
      <c r="D114" s="72"/>
      <c r="E114" s="72"/>
      <c r="F114" s="72"/>
      <c r="G114" s="27" t="s">
        <v>31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</row>
    <row r="115" spans="1:33" ht="15.75" x14ac:dyDescent="0.2">
      <c r="A115" s="72"/>
      <c r="B115" s="72"/>
      <c r="C115" s="72"/>
      <c r="D115" s="72"/>
      <c r="E115" s="72"/>
      <c r="F115" s="72"/>
      <c r="G115" s="27" t="s">
        <v>32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</row>
    <row r="116" spans="1:33" ht="15.75" x14ac:dyDescent="0.2">
      <c r="A116" s="72"/>
      <c r="B116" s="72"/>
      <c r="C116" s="72"/>
      <c r="D116" s="72"/>
      <c r="E116" s="72"/>
      <c r="F116" s="72"/>
      <c r="G116" s="27" t="s">
        <v>33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</row>
    <row r="117" spans="1:33" ht="15.75" x14ac:dyDescent="0.2">
      <c r="A117" s="72"/>
      <c r="B117" s="72"/>
      <c r="C117" s="72"/>
      <c r="D117" s="72"/>
      <c r="E117" s="72"/>
      <c r="F117" s="72"/>
      <c r="G117" s="27" t="s">
        <v>34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</row>
    <row r="118" spans="1:33" ht="95.25" customHeight="1" x14ac:dyDescent="0.2">
      <c r="A118" s="83" t="s">
        <v>103</v>
      </c>
      <c r="B118" s="83"/>
      <c r="C118" s="83"/>
      <c r="D118" s="83"/>
      <c r="E118" s="83"/>
      <c r="F118" s="83"/>
      <c r="G118" s="27" t="s">
        <v>72</v>
      </c>
      <c r="H118" s="11">
        <f>H119+H120+H121+H122+H123+H125+H126+H127+H128+H129+H130</f>
        <v>161316.20000000001</v>
      </c>
      <c r="I118" s="11">
        <f>I119+I120+I121+I122+I123+I125</f>
        <v>0</v>
      </c>
      <c r="J118" s="11">
        <v>0</v>
      </c>
      <c r="K118" s="11">
        <f>K119+K120+K121+K122+K123+K125+K126+K127+K128+K129+K130</f>
        <v>149122.30000000002</v>
      </c>
      <c r="L118" s="11">
        <f>L119+L120+L121+L122+L123+L125+L126+L127+L128+L129+L130</f>
        <v>12193.900000000001</v>
      </c>
      <c r="M118" s="11">
        <v>0</v>
      </c>
    </row>
    <row r="119" spans="1:33" ht="15.75" customHeight="1" x14ac:dyDescent="0.2">
      <c r="A119" s="79"/>
      <c r="B119" s="79"/>
      <c r="C119" s="79"/>
      <c r="D119" s="79"/>
      <c r="E119" s="79"/>
      <c r="F119" s="79"/>
      <c r="G119" s="27" t="s">
        <v>0</v>
      </c>
      <c r="H119" s="4">
        <f>J119+K119+L119+M119</f>
        <v>0</v>
      </c>
      <c r="I119" s="4">
        <v>0</v>
      </c>
      <c r="J119" s="4">
        <f t="shared" ref="J119:M123" si="14">J132</f>
        <v>0</v>
      </c>
      <c r="K119" s="4">
        <f t="shared" si="14"/>
        <v>0</v>
      </c>
      <c r="L119" s="4">
        <f t="shared" si="14"/>
        <v>0</v>
      </c>
      <c r="M119" s="4">
        <f t="shared" si="14"/>
        <v>0</v>
      </c>
    </row>
    <row r="120" spans="1:33" ht="15.75" customHeight="1" x14ac:dyDescent="0.2">
      <c r="A120" s="79"/>
      <c r="B120" s="79"/>
      <c r="C120" s="79"/>
      <c r="D120" s="79"/>
      <c r="E120" s="79"/>
      <c r="F120" s="79"/>
      <c r="G120" s="27" t="s">
        <v>5</v>
      </c>
      <c r="H120" s="4">
        <f>J120+K120+L120+M120</f>
        <v>0</v>
      </c>
      <c r="I120" s="4">
        <v>0</v>
      </c>
      <c r="J120" s="4">
        <f t="shared" si="14"/>
        <v>0</v>
      </c>
      <c r="K120" s="4">
        <f t="shared" si="14"/>
        <v>0</v>
      </c>
      <c r="L120" s="4">
        <f t="shared" si="14"/>
        <v>0</v>
      </c>
      <c r="M120" s="4">
        <f t="shared" si="14"/>
        <v>0</v>
      </c>
    </row>
    <row r="121" spans="1:33" ht="15.75" customHeight="1" x14ac:dyDescent="0.2">
      <c r="A121" s="79"/>
      <c r="B121" s="79"/>
      <c r="C121" s="79"/>
      <c r="D121" s="79"/>
      <c r="E121" s="79"/>
      <c r="F121" s="79"/>
      <c r="G121" s="27" t="s">
        <v>1</v>
      </c>
      <c r="H121" s="4">
        <f>J121+K121+L121+M121</f>
        <v>0</v>
      </c>
      <c r="I121" s="4">
        <v>0</v>
      </c>
      <c r="J121" s="4">
        <f t="shared" si="14"/>
        <v>0</v>
      </c>
      <c r="K121" s="4">
        <f t="shared" si="14"/>
        <v>0</v>
      </c>
      <c r="L121" s="4">
        <f t="shared" si="14"/>
        <v>0</v>
      </c>
      <c r="M121" s="4">
        <f t="shared" si="14"/>
        <v>0</v>
      </c>
    </row>
    <row r="122" spans="1:33" ht="15.75" customHeight="1" x14ac:dyDescent="0.2">
      <c r="A122" s="79"/>
      <c r="B122" s="79"/>
      <c r="C122" s="79"/>
      <c r="D122" s="79"/>
      <c r="E122" s="79"/>
      <c r="F122" s="79"/>
      <c r="G122" s="27" t="s">
        <v>2</v>
      </c>
      <c r="H122" s="4">
        <f>J122+K122+L122+M122</f>
        <v>12519.599999999999</v>
      </c>
      <c r="I122" s="4">
        <v>0</v>
      </c>
      <c r="J122" s="4">
        <f t="shared" si="14"/>
        <v>0</v>
      </c>
      <c r="K122" s="4">
        <f>K135</f>
        <v>11376.3</v>
      </c>
      <c r="L122" s="4">
        <f t="shared" si="14"/>
        <v>1143.3</v>
      </c>
      <c r="M122" s="4">
        <f t="shared" si="14"/>
        <v>0</v>
      </c>
    </row>
    <row r="123" spans="1:33" ht="15.75" customHeight="1" x14ac:dyDescent="0.2">
      <c r="A123" s="79"/>
      <c r="B123" s="79"/>
      <c r="C123" s="79"/>
      <c r="D123" s="79"/>
      <c r="E123" s="79"/>
      <c r="F123" s="79"/>
      <c r="G123" s="27" t="s">
        <v>79</v>
      </c>
      <c r="H123" s="4">
        <f>J123+K123+L123+M123</f>
        <v>3569.2</v>
      </c>
      <c r="I123" s="4">
        <v>0</v>
      </c>
      <c r="J123" s="4">
        <f t="shared" si="14"/>
        <v>0</v>
      </c>
      <c r="K123" s="4">
        <f t="shared" si="14"/>
        <v>3326</v>
      </c>
      <c r="L123" s="4">
        <f t="shared" si="14"/>
        <v>243.2</v>
      </c>
      <c r="M123" s="4">
        <f t="shared" si="14"/>
        <v>0</v>
      </c>
    </row>
    <row r="124" spans="1:33" ht="47.25" customHeight="1" x14ac:dyDescent="0.2">
      <c r="A124" s="79"/>
      <c r="B124" s="79"/>
      <c r="C124" s="79"/>
      <c r="D124" s="79"/>
      <c r="E124" s="79"/>
      <c r="F124" s="79"/>
      <c r="G124" s="14" t="s">
        <v>81</v>
      </c>
      <c r="H124" s="15">
        <f>J124+K124+L124</f>
        <v>3569.2</v>
      </c>
      <c r="I124" s="19">
        <v>0</v>
      </c>
      <c r="J124" s="16">
        <v>0</v>
      </c>
      <c r="K124" s="16">
        <v>3326</v>
      </c>
      <c r="L124" s="16">
        <v>243.2</v>
      </c>
      <c r="M124" s="16">
        <v>0</v>
      </c>
    </row>
    <row r="125" spans="1:33" ht="15.75" customHeight="1" x14ac:dyDescent="0.2">
      <c r="A125" s="79"/>
      <c r="B125" s="79"/>
      <c r="C125" s="79"/>
      <c r="D125" s="79"/>
      <c r="E125" s="79"/>
      <c r="F125" s="79"/>
      <c r="G125" s="27" t="s">
        <v>4</v>
      </c>
      <c r="H125" s="4">
        <f t="shared" ref="H125:H130" si="15">J125+K125+L125+M125</f>
        <v>116419.90000000001</v>
      </c>
      <c r="I125" s="4">
        <v>0</v>
      </c>
      <c r="J125" s="4">
        <f>J138</f>
        <v>0</v>
      </c>
      <c r="K125" s="30">
        <f>K138+K150+K162+K174+K186</f>
        <v>109434.8</v>
      </c>
      <c r="L125" s="30">
        <f>L138+L150+L162+L174+L186</f>
        <v>6985.1</v>
      </c>
      <c r="M125" s="20">
        <f>M138</f>
        <v>0</v>
      </c>
    </row>
    <row r="126" spans="1:33" ht="16.5" customHeight="1" x14ac:dyDescent="0.2">
      <c r="A126" s="79"/>
      <c r="B126" s="79"/>
      <c r="C126" s="79"/>
      <c r="D126" s="79"/>
      <c r="E126" s="79"/>
      <c r="F126" s="79"/>
      <c r="G126" s="27" t="s">
        <v>23</v>
      </c>
      <c r="H126" s="4">
        <f>J126+K126+L126+M126</f>
        <v>13107.3</v>
      </c>
      <c r="I126" s="4">
        <v>0</v>
      </c>
      <c r="J126" s="4">
        <v>0</v>
      </c>
      <c r="K126" s="30">
        <f>K139+K151+K163+K175+K187</f>
        <v>10227</v>
      </c>
      <c r="L126" s="30">
        <f>L139+L151+L163+L175+L187</f>
        <v>2880.3</v>
      </c>
      <c r="M126" s="20">
        <v>0</v>
      </c>
      <c r="AG126" s="5">
        <v>13107.3</v>
      </c>
    </row>
    <row r="127" spans="1:33" ht="16.5" customHeight="1" x14ac:dyDescent="0.2">
      <c r="A127" s="79"/>
      <c r="B127" s="79"/>
      <c r="C127" s="79"/>
      <c r="D127" s="79"/>
      <c r="E127" s="79"/>
      <c r="F127" s="79"/>
      <c r="G127" s="27" t="s">
        <v>31</v>
      </c>
      <c r="H127" s="4">
        <f t="shared" si="15"/>
        <v>15700.2</v>
      </c>
      <c r="I127" s="4">
        <v>0</v>
      </c>
      <c r="J127" s="4">
        <v>0</v>
      </c>
      <c r="K127" s="4">
        <f>K140+K152+K164+K176+K200+K212</f>
        <v>14758.2</v>
      </c>
      <c r="L127" s="4">
        <f>L140+L152+L164+L176+L200+L212</f>
        <v>942</v>
      </c>
      <c r="M127" s="20">
        <v>0</v>
      </c>
    </row>
    <row r="128" spans="1:33" ht="16.5" customHeight="1" x14ac:dyDescent="0.2">
      <c r="A128" s="79"/>
      <c r="B128" s="79"/>
      <c r="C128" s="79"/>
      <c r="D128" s="79"/>
      <c r="E128" s="79"/>
      <c r="F128" s="79"/>
      <c r="G128" s="27" t="s">
        <v>32</v>
      </c>
      <c r="H128" s="4">
        <f t="shared" si="15"/>
        <v>0</v>
      </c>
      <c r="I128" s="4">
        <v>0</v>
      </c>
      <c r="J128" s="4">
        <v>0</v>
      </c>
      <c r="K128" s="4">
        <f>K141+K153+K165+K177+K201</f>
        <v>0</v>
      </c>
      <c r="L128" s="4">
        <f>L141+L153+L165+L177+L201</f>
        <v>0</v>
      </c>
      <c r="M128" s="20">
        <v>0</v>
      </c>
    </row>
    <row r="129" spans="1:13" ht="16.5" customHeight="1" x14ac:dyDescent="0.2">
      <c r="A129" s="79"/>
      <c r="B129" s="79"/>
      <c r="C129" s="79"/>
      <c r="D129" s="79"/>
      <c r="E129" s="79"/>
      <c r="F129" s="79"/>
      <c r="G129" s="27" t="s">
        <v>33</v>
      </c>
      <c r="H129" s="20">
        <f t="shared" si="15"/>
        <v>0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</row>
    <row r="130" spans="1:13" ht="16.5" customHeight="1" x14ac:dyDescent="0.2">
      <c r="A130" s="84"/>
      <c r="B130" s="84"/>
      <c r="C130" s="84"/>
      <c r="D130" s="84"/>
      <c r="E130" s="84"/>
      <c r="F130" s="84"/>
      <c r="G130" s="27" t="s">
        <v>34</v>
      </c>
      <c r="H130" s="20">
        <f t="shared" si="15"/>
        <v>0</v>
      </c>
      <c r="I130" s="20">
        <v>0</v>
      </c>
      <c r="J130" s="20">
        <v>0</v>
      </c>
      <c r="K130" s="20">
        <v>0</v>
      </c>
      <c r="L130" s="20">
        <v>0</v>
      </c>
      <c r="M130" s="20">
        <v>0</v>
      </c>
    </row>
    <row r="131" spans="1:13" ht="95.25" customHeight="1" x14ac:dyDescent="0.2">
      <c r="A131" s="72" t="s">
        <v>48</v>
      </c>
      <c r="B131" s="72" t="s">
        <v>12</v>
      </c>
      <c r="C131" s="72" t="s">
        <v>29</v>
      </c>
      <c r="D131" s="72">
        <v>12519.599999999999</v>
      </c>
      <c r="E131" s="72" t="s">
        <v>20</v>
      </c>
      <c r="F131" s="72" t="s">
        <v>65</v>
      </c>
      <c r="G131" s="27" t="s">
        <v>73</v>
      </c>
      <c r="H131" s="11">
        <f>H132+H133+H134+H135+H136+H138</f>
        <v>16088.8</v>
      </c>
      <c r="I131" s="11">
        <f>I132+I133+I134+I135+I136+I138</f>
        <v>0</v>
      </c>
      <c r="J131" s="11">
        <v>0</v>
      </c>
      <c r="K131" s="11">
        <f>K132+K133+K134+K135+K136+K138</f>
        <v>14702.3</v>
      </c>
      <c r="L131" s="11">
        <f>L132+L133+L134+L135+L136+L138</f>
        <v>1386.5</v>
      </c>
      <c r="M131" s="11">
        <v>0</v>
      </c>
    </row>
    <row r="132" spans="1:13" ht="15.75" customHeight="1" x14ac:dyDescent="0.2">
      <c r="A132" s="72"/>
      <c r="B132" s="72"/>
      <c r="C132" s="72"/>
      <c r="D132" s="72"/>
      <c r="E132" s="72"/>
      <c r="F132" s="72"/>
      <c r="G132" s="27" t="s">
        <v>0</v>
      </c>
      <c r="H132" s="4">
        <f>J132+K132+L132</f>
        <v>0</v>
      </c>
      <c r="I132" s="4">
        <v>0</v>
      </c>
      <c r="J132" s="4">
        <v>0</v>
      </c>
      <c r="K132" s="4">
        <v>0</v>
      </c>
      <c r="L132" s="4">
        <v>0</v>
      </c>
      <c r="M132" s="4">
        <v>0</v>
      </c>
    </row>
    <row r="133" spans="1:13" ht="15.75" customHeight="1" x14ac:dyDescent="0.2">
      <c r="A133" s="72"/>
      <c r="B133" s="72"/>
      <c r="C133" s="72"/>
      <c r="D133" s="72"/>
      <c r="E133" s="72"/>
      <c r="F133" s="72"/>
      <c r="G133" s="27" t="s">
        <v>5</v>
      </c>
      <c r="H133" s="4">
        <f>J133+K133+L133</f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</row>
    <row r="134" spans="1:13" ht="15.75" customHeight="1" x14ac:dyDescent="0.2">
      <c r="A134" s="72"/>
      <c r="B134" s="72"/>
      <c r="C134" s="72"/>
      <c r="D134" s="72"/>
      <c r="E134" s="72"/>
      <c r="F134" s="72"/>
      <c r="G134" s="27" t="s">
        <v>1</v>
      </c>
      <c r="H134" s="4">
        <f>J134+K134+L134</f>
        <v>0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</row>
    <row r="135" spans="1:13" ht="15.75" customHeight="1" x14ac:dyDescent="0.25">
      <c r="A135" s="72"/>
      <c r="B135" s="72"/>
      <c r="C135" s="72"/>
      <c r="D135" s="72"/>
      <c r="E135" s="72"/>
      <c r="F135" s="72"/>
      <c r="G135" s="27" t="s">
        <v>2</v>
      </c>
      <c r="H135" s="4">
        <f>J135+K135+L135+M135</f>
        <v>12519.599999999999</v>
      </c>
      <c r="I135" s="4">
        <v>0</v>
      </c>
      <c r="J135" s="4">
        <v>0</v>
      </c>
      <c r="K135" s="31">
        <v>11376.3</v>
      </c>
      <c r="L135" s="31">
        <v>1143.3</v>
      </c>
      <c r="M135" s="4">
        <v>0</v>
      </c>
    </row>
    <row r="136" spans="1:13" ht="15.75" customHeight="1" x14ac:dyDescent="0.25">
      <c r="A136" s="72"/>
      <c r="B136" s="72"/>
      <c r="C136" s="72"/>
      <c r="D136" s="72"/>
      <c r="E136" s="72"/>
      <c r="F136" s="72"/>
      <c r="G136" s="27" t="s">
        <v>79</v>
      </c>
      <c r="H136" s="4">
        <f>J136+K136+L136</f>
        <v>3569.2</v>
      </c>
      <c r="I136" s="32">
        <v>0</v>
      </c>
      <c r="J136" s="4">
        <v>0</v>
      </c>
      <c r="K136" s="4">
        <v>3326</v>
      </c>
      <c r="L136" s="31">
        <v>243.2</v>
      </c>
      <c r="M136" s="4">
        <v>0</v>
      </c>
    </row>
    <row r="137" spans="1:13" ht="32.25" customHeight="1" x14ac:dyDescent="0.2">
      <c r="A137" s="72"/>
      <c r="B137" s="72"/>
      <c r="C137" s="72"/>
      <c r="D137" s="72"/>
      <c r="E137" s="72"/>
      <c r="F137" s="72"/>
      <c r="G137" s="28" t="s">
        <v>78</v>
      </c>
      <c r="H137" s="15">
        <f>J137+K137+L137</f>
        <v>3569.2</v>
      </c>
      <c r="I137" s="19">
        <v>0</v>
      </c>
      <c r="J137" s="16">
        <v>0</v>
      </c>
      <c r="K137" s="16">
        <v>3326</v>
      </c>
      <c r="L137" s="16">
        <v>243.2</v>
      </c>
      <c r="M137" s="16">
        <v>0</v>
      </c>
    </row>
    <row r="138" spans="1:13" ht="15.75" customHeight="1" x14ac:dyDescent="0.2">
      <c r="A138" s="72"/>
      <c r="B138" s="72"/>
      <c r="C138" s="72"/>
      <c r="D138" s="72"/>
      <c r="E138" s="72"/>
      <c r="F138" s="72"/>
      <c r="G138" s="27" t="s">
        <v>4</v>
      </c>
      <c r="H138" s="20">
        <v>0</v>
      </c>
      <c r="I138" s="20">
        <v>0</v>
      </c>
      <c r="J138" s="20">
        <v>0</v>
      </c>
      <c r="K138" s="20">
        <v>0</v>
      </c>
      <c r="L138" s="20">
        <v>0</v>
      </c>
      <c r="M138" s="20">
        <v>0</v>
      </c>
    </row>
    <row r="139" spans="1:13" ht="16.5" customHeight="1" x14ac:dyDescent="0.2">
      <c r="A139" s="72"/>
      <c r="B139" s="72"/>
      <c r="C139" s="72"/>
      <c r="D139" s="72"/>
      <c r="E139" s="72"/>
      <c r="F139" s="72"/>
      <c r="G139" s="27" t="s">
        <v>23</v>
      </c>
      <c r="H139" s="20">
        <v>0</v>
      </c>
      <c r="I139" s="20">
        <v>0</v>
      </c>
      <c r="J139" s="20">
        <v>0</v>
      </c>
      <c r="K139" s="20">
        <v>0</v>
      </c>
      <c r="L139" s="20">
        <v>0</v>
      </c>
      <c r="M139" s="20">
        <v>0</v>
      </c>
    </row>
    <row r="140" spans="1:13" ht="16.5" customHeight="1" x14ac:dyDescent="0.2">
      <c r="A140" s="72"/>
      <c r="B140" s="72"/>
      <c r="C140" s="72"/>
      <c r="D140" s="72"/>
      <c r="E140" s="72"/>
      <c r="F140" s="72"/>
      <c r="G140" s="27" t="s">
        <v>31</v>
      </c>
      <c r="H140" s="20">
        <v>0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</row>
    <row r="141" spans="1:13" ht="16.5" customHeight="1" x14ac:dyDescent="0.2">
      <c r="A141" s="72"/>
      <c r="B141" s="72"/>
      <c r="C141" s="72"/>
      <c r="D141" s="72"/>
      <c r="E141" s="72"/>
      <c r="F141" s="72"/>
      <c r="G141" s="27" t="s">
        <v>32</v>
      </c>
      <c r="H141" s="20">
        <v>0</v>
      </c>
      <c r="I141" s="20">
        <v>0</v>
      </c>
      <c r="J141" s="20">
        <v>0</v>
      </c>
      <c r="K141" s="20">
        <v>0</v>
      </c>
      <c r="L141" s="20">
        <v>0</v>
      </c>
      <c r="M141" s="20">
        <v>0</v>
      </c>
    </row>
    <row r="142" spans="1:13" ht="16.5" customHeight="1" x14ac:dyDescent="0.2">
      <c r="A142" s="72"/>
      <c r="B142" s="72"/>
      <c r="C142" s="72"/>
      <c r="D142" s="72"/>
      <c r="E142" s="72"/>
      <c r="F142" s="72"/>
      <c r="G142" s="27" t="s">
        <v>33</v>
      </c>
      <c r="H142" s="20">
        <v>0</v>
      </c>
      <c r="I142" s="20">
        <v>0</v>
      </c>
      <c r="J142" s="20">
        <v>0</v>
      </c>
      <c r="K142" s="20">
        <v>0</v>
      </c>
      <c r="L142" s="20">
        <v>0</v>
      </c>
      <c r="M142" s="20">
        <v>0</v>
      </c>
    </row>
    <row r="143" spans="1:13" ht="16.5" customHeight="1" x14ac:dyDescent="0.2">
      <c r="A143" s="72"/>
      <c r="B143" s="72"/>
      <c r="C143" s="72"/>
      <c r="D143" s="72"/>
      <c r="E143" s="72"/>
      <c r="F143" s="72"/>
      <c r="G143" s="27" t="s">
        <v>34</v>
      </c>
      <c r="H143" s="20">
        <v>0</v>
      </c>
      <c r="I143" s="20">
        <v>0</v>
      </c>
      <c r="J143" s="20">
        <v>0</v>
      </c>
      <c r="K143" s="20">
        <v>0</v>
      </c>
      <c r="L143" s="20">
        <v>0</v>
      </c>
      <c r="M143" s="20">
        <v>0</v>
      </c>
    </row>
    <row r="144" spans="1:13" ht="95.25" customHeight="1" x14ac:dyDescent="0.2">
      <c r="A144" s="72" t="s">
        <v>85</v>
      </c>
      <c r="B144" s="72" t="s">
        <v>12</v>
      </c>
      <c r="C144" s="72" t="s">
        <v>88</v>
      </c>
      <c r="D144" s="88">
        <v>2657.4</v>
      </c>
      <c r="E144" s="72" t="s">
        <v>167</v>
      </c>
      <c r="F144" s="72" t="s">
        <v>168</v>
      </c>
      <c r="G144" s="27" t="s">
        <v>73</v>
      </c>
      <c r="H144" s="11">
        <f>H145+H146+H147+H148+H149+H150</f>
        <v>2657.4</v>
      </c>
      <c r="I144" s="11">
        <f>I145+I146+I147+I148+I149+I150</f>
        <v>0</v>
      </c>
      <c r="J144" s="11">
        <v>0</v>
      </c>
      <c r="K144" s="11">
        <f>K145+K146+K147+K148+K149+K150</f>
        <v>2498</v>
      </c>
      <c r="L144" s="11">
        <f>L145+L146+L147+L148+L149+L150</f>
        <v>159.4</v>
      </c>
      <c r="M144" s="11">
        <v>0</v>
      </c>
    </row>
    <row r="145" spans="1:13" ht="15.75" customHeight="1" x14ac:dyDescent="0.2">
      <c r="A145" s="72"/>
      <c r="B145" s="72"/>
      <c r="C145" s="72"/>
      <c r="D145" s="72"/>
      <c r="E145" s="72"/>
      <c r="F145" s="72"/>
      <c r="G145" s="27" t="s">
        <v>0</v>
      </c>
      <c r="H145" s="4">
        <f>J145+K145+L145</f>
        <v>0</v>
      </c>
      <c r="I145" s="4">
        <v>0</v>
      </c>
      <c r="J145" s="4">
        <v>0</v>
      </c>
      <c r="K145" s="4">
        <v>0</v>
      </c>
      <c r="L145" s="4">
        <v>0</v>
      </c>
      <c r="M145" s="4">
        <v>0</v>
      </c>
    </row>
    <row r="146" spans="1:13" ht="15.75" customHeight="1" x14ac:dyDescent="0.2">
      <c r="A146" s="72"/>
      <c r="B146" s="72"/>
      <c r="C146" s="72"/>
      <c r="D146" s="72"/>
      <c r="E146" s="72"/>
      <c r="F146" s="72"/>
      <c r="G146" s="27" t="s">
        <v>5</v>
      </c>
      <c r="H146" s="4">
        <f>J146+K146+L146</f>
        <v>0</v>
      </c>
      <c r="I146" s="4">
        <v>0</v>
      </c>
      <c r="J146" s="4">
        <v>0</v>
      </c>
      <c r="K146" s="4">
        <v>0</v>
      </c>
      <c r="L146" s="4">
        <v>0</v>
      </c>
      <c r="M146" s="4">
        <v>0</v>
      </c>
    </row>
    <row r="147" spans="1:13" ht="15.75" customHeight="1" x14ac:dyDescent="0.2">
      <c r="A147" s="72"/>
      <c r="B147" s="72"/>
      <c r="C147" s="72"/>
      <c r="D147" s="72"/>
      <c r="E147" s="72"/>
      <c r="F147" s="72"/>
      <c r="G147" s="27" t="s">
        <v>1</v>
      </c>
      <c r="H147" s="4">
        <f>J147+K147+L147</f>
        <v>0</v>
      </c>
      <c r="I147" s="4">
        <v>0</v>
      </c>
      <c r="J147" s="4">
        <v>0</v>
      </c>
      <c r="K147" s="4">
        <v>0</v>
      </c>
      <c r="L147" s="4">
        <v>0</v>
      </c>
      <c r="M147" s="4">
        <v>0</v>
      </c>
    </row>
    <row r="148" spans="1:13" ht="15.75" customHeight="1" x14ac:dyDescent="0.2">
      <c r="A148" s="72"/>
      <c r="B148" s="72"/>
      <c r="C148" s="72"/>
      <c r="D148" s="72"/>
      <c r="E148" s="72"/>
      <c r="F148" s="72"/>
      <c r="G148" s="27" t="s">
        <v>2</v>
      </c>
      <c r="H148" s="4">
        <f>J148+K148+L148+M148</f>
        <v>0</v>
      </c>
      <c r="I148" s="4">
        <v>0</v>
      </c>
      <c r="J148" s="4">
        <v>0</v>
      </c>
      <c r="K148" s="4">
        <v>0</v>
      </c>
      <c r="L148" s="4">
        <v>0</v>
      </c>
      <c r="M148" s="4">
        <v>0</v>
      </c>
    </row>
    <row r="149" spans="1:13" ht="15.75" customHeight="1" x14ac:dyDescent="0.2">
      <c r="A149" s="72"/>
      <c r="B149" s="72"/>
      <c r="C149" s="72"/>
      <c r="D149" s="72"/>
      <c r="E149" s="72"/>
      <c r="F149" s="72"/>
      <c r="G149" s="27" t="s">
        <v>3</v>
      </c>
      <c r="H149" s="4">
        <f>J149+K149+L149</f>
        <v>0</v>
      </c>
      <c r="I149" s="32">
        <v>0</v>
      </c>
      <c r="J149" s="4">
        <v>0</v>
      </c>
      <c r="K149" s="4">
        <v>0</v>
      </c>
      <c r="L149" s="4">
        <v>0</v>
      </c>
      <c r="M149" s="4">
        <v>0</v>
      </c>
    </row>
    <row r="150" spans="1:13" ht="15.75" customHeight="1" x14ac:dyDescent="0.2">
      <c r="A150" s="72"/>
      <c r="B150" s="72"/>
      <c r="C150" s="72"/>
      <c r="D150" s="72"/>
      <c r="E150" s="72"/>
      <c r="F150" s="72"/>
      <c r="G150" s="27" t="s">
        <v>4</v>
      </c>
      <c r="H150" s="4">
        <f t="shared" ref="H150:H155" si="16">J150+K150+L150</f>
        <v>2657.4</v>
      </c>
      <c r="I150" s="20">
        <v>0</v>
      </c>
      <c r="J150" s="20">
        <v>0</v>
      </c>
      <c r="K150" s="20">
        <v>2498</v>
      </c>
      <c r="L150" s="20">
        <v>159.4</v>
      </c>
      <c r="M150" s="20">
        <v>0</v>
      </c>
    </row>
    <row r="151" spans="1:13" ht="16.5" customHeight="1" x14ac:dyDescent="0.2">
      <c r="A151" s="72"/>
      <c r="B151" s="72"/>
      <c r="C151" s="72"/>
      <c r="D151" s="72"/>
      <c r="E151" s="72"/>
      <c r="F151" s="72"/>
      <c r="G151" s="27" t="s">
        <v>23</v>
      </c>
      <c r="H151" s="4">
        <f t="shared" si="16"/>
        <v>0</v>
      </c>
      <c r="I151" s="20">
        <v>0</v>
      </c>
      <c r="J151" s="20">
        <v>0</v>
      </c>
      <c r="K151" s="20">
        <v>0</v>
      </c>
      <c r="L151" s="20">
        <v>0</v>
      </c>
      <c r="M151" s="20">
        <v>0</v>
      </c>
    </row>
    <row r="152" spans="1:13" ht="16.5" customHeight="1" x14ac:dyDescent="0.2">
      <c r="A152" s="72"/>
      <c r="B152" s="72"/>
      <c r="C152" s="72"/>
      <c r="D152" s="72"/>
      <c r="E152" s="72"/>
      <c r="F152" s="72"/>
      <c r="G152" s="27" t="s">
        <v>31</v>
      </c>
      <c r="H152" s="4">
        <f t="shared" si="16"/>
        <v>0</v>
      </c>
      <c r="I152" s="20">
        <v>0</v>
      </c>
      <c r="J152" s="20">
        <v>0</v>
      </c>
      <c r="K152" s="20">
        <v>0</v>
      </c>
      <c r="L152" s="20">
        <v>0</v>
      </c>
      <c r="M152" s="20">
        <v>0</v>
      </c>
    </row>
    <row r="153" spans="1:13" ht="16.5" customHeight="1" x14ac:dyDescent="0.2">
      <c r="A153" s="72"/>
      <c r="B153" s="72"/>
      <c r="C153" s="72"/>
      <c r="D153" s="72"/>
      <c r="E153" s="72"/>
      <c r="F153" s="72"/>
      <c r="G153" s="27" t="s">
        <v>32</v>
      </c>
      <c r="H153" s="4">
        <f t="shared" si="16"/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</row>
    <row r="154" spans="1:13" ht="16.5" customHeight="1" x14ac:dyDescent="0.2">
      <c r="A154" s="72"/>
      <c r="B154" s="72"/>
      <c r="C154" s="72"/>
      <c r="D154" s="72"/>
      <c r="E154" s="72"/>
      <c r="F154" s="72"/>
      <c r="G154" s="27" t="s">
        <v>33</v>
      </c>
      <c r="H154" s="4">
        <f t="shared" si="16"/>
        <v>0</v>
      </c>
      <c r="I154" s="20">
        <v>0</v>
      </c>
      <c r="J154" s="20">
        <v>0</v>
      </c>
      <c r="K154" s="20">
        <v>0</v>
      </c>
      <c r="L154" s="20">
        <v>0</v>
      </c>
      <c r="M154" s="20">
        <v>0</v>
      </c>
    </row>
    <row r="155" spans="1:13" ht="16.5" customHeight="1" x14ac:dyDescent="0.2">
      <c r="A155" s="72"/>
      <c r="B155" s="72"/>
      <c r="C155" s="72"/>
      <c r="D155" s="72"/>
      <c r="E155" s="72"/>
      <c r="F155" s="72"/>
      <c r="G155" s="27" t="s">
        <v>34</v>
      </c>
      <c r="H155" s="4">
        <f t="shared" si="16"/>
        <v>0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</row>
    <row r="156" spans="1:13" ht="95.25" customHeight="1" x14ac:dyDescent="0.2">
      <c r="A156" s="83" t="s">
        <v>86</v>
      </c>
      <c r="B156" s="72" t="s">
        <v>90</v>
      </c>
      <c r="C156" s="83" t="s">
        <v>91</v>
      </c>
      <c r="D156" s="92" t="s">
        <v>100</v>
      </c>
      <c r="E156" s="83" t="s">
        <v>169</v>
      </c>
      <c r="F156" s="83" t="s">
        <v>170</v>
      </c>
      <c r="G156" s="27" t="s">
        <v>73</v>
      </c>
      <c r="H156" s="11">
        <f>H157+H158+H159+H160+H161+H162</f>
        <v>103068.70000000001</v>
      </c>
      <c r="I156" s="11">
        <f>I157+I158+I159+I160+I161+I162</f>
        <v>0</v>
      </c>
      <c r="J156" s="11">
        <v>0</v>
      </c>
      <c r="K156" s="11">
        <f>K157+K158+K159+K160+K161+K162</f>
        <v>96884.6</v>
      </c>
      <c r="L156" s="11">
        <f>L157+L158+L159+L160+L161+L162</f>
        <v>6184.1</v>
      </c>
      <c r="M156" s="11">
        <v>0</v>
      </c>
    </row>
    <row r="157" spans="1:13" ht="15.75" customHeight="1" x14ac:dyDescent="0.2">
      <c r="A157" s="79"/>
      <c r="B157" s="72"/>
      <c r="C157" s="79"/>
      <c r="D157" s="79"/>
      <c r="E157" s="79"/>
      <c r="F157" s="79"/>
      <c r="G157" s="27" t="s">
        <v>0</v>
      </c>
      <c r="H157" s="4">
        <f>J157+K157+L157</f>
        <v>0</v>
      </c>
      <c r="I157" s="4">
        <v>0</v>
      </c>
      <c r="J157" s="4">
        <v>0</v>
      </c>
      <c r="K157" s="4">
        <v>0</v>
      </c>
      <c r="L157" s="4">
        <v>0</v>
      </c>
      <c r="M157" s="4">
        <v>0</v>
      </c>
    </row>
    <row r="158" spans="1:13" ht="15.75" customHeight="1" x14ac:dyDescent="0.2">
      <c r="A158" s="79"/>
      <c r="B158" s="72"/>
      <c r="C158" s="79"/>
      <c r="D158" s="79"/>
      <c r="E158" s="79"/>
      <c r="F158" s="79"/>
      <c r="G158" s="27" t="s">
        <v>5</v>
      </c>
      <c r="H158" s="4">
        <f>J158+K158+L158</f>
        <v>0</v>
      </c>
      <c r="I158" s="4">
        <v>0</v>
      </c>
      <c r="J158" s="4">
        <v>0</v>
      </c>
      <c r="K158" s="4">
        <v>0</v>
      </c>
      <c r="L158" s="4">
        <v>0</v>
      </c>
      <c r="M158" s="4">
        <v>0</v>
      </c>
    </row>
    <row r="159" spans="1:13" ht="15.75" customHeight="1" x14ac:dyDescent="0.2">
      <c r="A159" s="79"/>
      <c r="B159" s="72"/>
      <c r="C159" s="79"/>
      <c r="D159" s="79"/>
      <c r="E159" s="79"/>
      <c r="F159" s="79"/>
      <c r="G159" s="27" t="s">
        <v>1</v>
      </c>
      <c r="H159" s="4">
        <f>J159+K159+L159</f>
        <v>0</v>
      </c>
      <c r="I159" s="4">
        <v>0</v>
      </c>
      <c r="J159" s="4">
        <v>0</v>
      </c>
      <c r="K159" s="4">
        <v>0</v>
      </c>
      <c r="L159" s="4">
        <v>0</v>
      </c>
      <c r="M159" s="4">
        <v>0</v>
      </c>
    </row>
    <row r="160" spans="1:13" ht="15.75" customHeight="1" x14ac:dyDescent="0.2">
      <c r="A160" s="79"/>
      <c r="B160" s="72"/>
      <c r="C160" s="79"/>
      <c r="D160" s="79"/>
      <c r="E160" s="79"/>
      <c r="F160" s="79"/>
      <c r="G160" s="27" t="s">
        <v>2</v>
      </c>
      <c r="H160" s="4">
        <f>J160+K160+L160+M160</f>
        <v>0</v>
      </c>
      <c r="I160" s="4">
        <v>0</v>
      </c>
      <c r="J160" s="4">
        <v>0</v>
      </c>
      <c r="K160" s="4">
        <v>0</v>
      </c>
      <c r="L160" s="4">
        <v>0</v>
      </c>
      <c r="M160" s="4">
        <v>0</v>
      </c>
    </row>
    <row r="161" spans="1:45" ht="15.75" customHeight="1" x14ac:dyDescent="0.2">
      <c r="A161" s="79"/>
      <c r="B161" s="72"/>
      <c r="C161" s="79"/>
      <c r="D161" s="79"/>
      <c r="E161" s="79"/>
      <c r="F161" s="79"/>
      <c r="G161" s="27" t="s">
        <v>3</v>
      </c>
      <c r="H161" s="4">
        <f>J161+K161+L161</f>
        <v>0</v>
      </c>
      <c r="I161" s="32">
        <v>0</v>
      </c>
      <c r="J161" s="4">
        <v>0</v>
      </c>
      <c r="K161" s="4">
        <v>0</v>
      </c>
      <c r="L161" s="4">
        <v>0</v>
      </c>
      <c r="M161" s="4">
        <v>0</v>
      </c>
    </row>
    <row r="162" spans="1:45" ht="15.75" customHeight="1" x14ac:dyDescent="0.2">
      <c r="A162" s="79"/>
      <c r="B162" s="72"/>
      <c r="C162" s="79"/>
      <c r="D162" s="79"/>
      <c r="E162" s="79"/>
      <c r="F162" s="79"/>
      <c r="G162" s="27" t="s">
        <v>4</v>
      </c>
      <c r="H162" s="4">
        <f t="shared" ref="H162:H167" si="17">J162+K162+L162</f>
        <v>103068.70000000001</v>
      </c>
      <c r="I162" s="20">
        <v>0</v>
      </c>
      <c r="J162" s="20">
        <v>0</v>
      </c>
      <c r="K162" s="4">
        <v>96884.6</v>
      </c>
      <c r="L162" s="4">
        <v>6184.1</v>
      </c>
      <c r="M162" s="20">
        <v>0</v>
      </c>
    </row>
    <row r="163" spans="1:45" ht="16.5" customHeight="1" x14ac:dyDescent="0.2">
      <c r="A163" s="79"/>
      <c r="B163" s="72"/>
      <c r="C163" s="79"/>
      <c r="D163" s="79"/>
      <c r="E163" s="79"/>
      <c r="F163" s="79"/>
      <c r="G163" s="27" t="s">
        <v>23</v>
      </c>
      <c r="H163" s="4">
        <f t="shared" si="17"/>
        <v>13107.3</v>
      </c>
      <c r="I163" s="20">
        <v>0</v>
      </c>
      <c r="J163" s="20">
        <v>0</v>
      </c>
      <c r="K163" s="4">
        <v>10227</v>
      </c>
      <c r="L163" s="4">
        <v>2880.3</v>
      </c>
      <c r="M163" s="20">
        <v>0</v>
      </c>
      <c r="AH163" s="33" t="s">
        <v>122</v>
      </c>
      <c r="AJ163" s="34"/>
      <c r="AK163" s="34"/>
      <c r="AL163" s="34"/>
      <c r="AM163" s="34"/>
      <c r="AN163" s="34"/>
      <c r="AO163" s="34"/>
      <c r="AP163" s="34"/>
      <c r="AQ163" s="34"/>
      <c r="AR163" s="34"/>
      <c r="AS163" s="34"/>
    </row>
    <row r="164" spans="1:45" ht="16.5" customHeight="1" x14ac:dyDescent="0.2">
      <c r="A164" s="79"/>
      <c r="B164" s="72"/>
      <c r="C164" s="79"/>
      <c r="D164" s="79"/>
      <c r="E164" s="79"/>
      <c r="F164" s="79"/>
      <c r="G164" s="27" t="s">
        <v>31</v>
      </c>
      <c r="H164" s="4">
        <f t="shared" si="17"/>
        <v>0</v>
      </c>
      <c r="I164" s="20">
        <v>0</v>
      </c>
      <c r="J164" s="20">
        <v>0</v>
      </c>
      <c r="K164" s="20">
        <v>0</v>
      </c>
      <c r="L164" s="20">
        <v>0</v>
      </c>
      <c r="M164" s="20">
        <v>0</v>
      </c>
      <c r="AJ164" s="34"/>
      <c r="AK164" s="34"/>
      <c r="AL164" s="35"/>
      <c r="AM164" s="35"/>
      <c r="AN164" s="34"/>
      <c r="AO164" s="34"/>
      <c r="AP164" s="34"/>
      <c r="AQ164" s="34"/>
      <c r="AR164" s="34"/>
      <c r="AS164" s="34"/>
    </row>
    <row r="165" spans="1:45" ht="16.5" customHeight="1" x14ac:dyDescent="0.2">
      <c r="A165" s="79"/>
      <c r="B165" s="72"/>
      <c r="C165" s="79"/>
      <c r="D165" s="79"/>
      <c r="E165" s="79"/>
      <c r="F165" s="79"/>
      <c r="G165" s="27" t="s">
        <v>32</v>
      </c>
      <c r="H165" s="4">
        <f t="shared" si="17"/>
        <v>0</v>
      </c>
      <c r="I165" s="20">
        <v>0</v>
      </c>
      <c r="J165" s="20">
        <v>0</v>
      </c>
      <c r="K165" s="20">
        <v>0</v>
      </c>
      <c r="L165" s="20">
        <v>0</v>
      </c>
      <c r="M165" s="20">
        <v>0</v>
      </c>
      <c r="AJ165" s="34"/>
      <c r="AK165" s="34"/>
      <c r="AL165" s="34"/>
      <c r="AM165" s="34"/>
      <c r="AN165" s="34"/>
      <c r="AO165" s="34"/>
      <c r="AP165" s="34"/>
      <c r="AQ165" s="34"/>
      <c r="AR165" s="34"/>
      <c r="AS165" s="34"/>
    </row>
    <row r="166" spans="1:45" ht="16.5" customHeight="1" x14ac:dyDescent="0.2">
      <c r="A166" s="79"/>
      <c r="B166" s="72"/>
      <c r="C166" s="79"/>
      <c r="D166" s="79"/>
      <c r="E166" s="79"/>
      <c r="F166" s="79"/>
      <c r="G166" s="27" t="s">
        <v>33</v>
      </c>
      <c r="H166" s="4">
        <f t="shared" si="17"/>
        <v>0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AJ166" s="34"/>
      <c r="AK166" s="34"/>
      <c r="AL166" s="34"/>
      <c r="AM166" s="34"/>
      <c r="AN166" s="34"/>
      <c r="AO166" s="34"/>
      <c r="AP166" s="34"/>
      <c r="AQ166" s="34"/>
      <c r="AR166" s="34"/>
      <c r="AS166" s="34"/>
    </row>
    <row r="167" spans="1:45" ht="16.5" customHeight="1" x14ac:dyDescent="0.2">
      <c r="A167" s="84"/>
      <c r="B167" s="72"/>
      <c r="C167" s="84"/>
      <c r="D167" s="84"/>
      <c r="E167" s="84"/>
      <c r="F167" s="84"/>
      <c r="G167" s="27" t="s">
        <v>34</v>
      </c>
      <c r="H167" s="4">
        <f t="shared" si="17"/>
        <v>0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AJ167" s="34"/>
      <c r="AK167" s="34"/>
      <c r="AL167" s="34"/>
      <c r="AM167" s="34"/>
      <c r="AN167" s="34"/>
      <c r="AO167" s="34"/>
      <c r="AP167" s="34"/>
      <c r="AQ167" s="34"/>
      <c r="AR167" s="34"/>
      <c r="AS167" s="34"/>
    </row>
    <row r="168" spans="1:45" ht="95.25" customHeight="1" x14ac:dyDescent="0.2">
      <c r="A168" s="72" t="s">
        <v>87</v>
      </c>
      <c r="B168" s="72" t="s">
        <v>12</v>
      </c>
      <c r="C168" s="72" t="s">
        <v>89</v>
      </c>
      <c r="D168" s="88">
        <v>5222.723</v>
      </c>
      <c r="E168" s="72" t="s">
        <v>167</v>
      </c>
      <c r="F168" s="72" t="s">
        <v>167</v>
      </c>
      <c r="G168" s="27" t="s">
        <v>73</v>
      </c>
      <c r="H168" s="11">
        <f>H169+H170+H171+H172+H173+H174+H175+H176+H177+H178+H179</f>
        <v>10693.800000000001</v>
      </c>
      <c r="I168" s="11">
        <f>I169+I170+I171+I172+I173+I174+I175+I176+I177+I178+I179</f>
        <v>0</v>
      </c>
      <c r="J168" s="11">
        <f>J169+J170+J171+J172+J173+J174+J175+J176+J177+J178+J179</f>
        <v>0</v>
      </c>
      <c r="K168" s="11">
        <f>K169+K170+K171+K172+K173+K174+K175+K176+K177+K178+K179</f>
        <v>10052.200000000001</v>
      </c>
      <c r="L168" s="11">
        <f>L169+L170+L171+L172+L173+L174+L175+L176+L177+L178+L179</f>
        <v>641.6</v>
      </c>
      <c r="M168" s="11">
        <v>0</v>
      </c>
      <c r="AJ168" s="34"/>
      <c r="AK168" s="34"/>
      <c r="AL168" s="34"/>
      <c r="AM168" s="34"/>
      <c r="AN168" s="34"/>
      <c r="AO168" s="34"/>
      <c r="AP168" s="34"/>
      <c r="AQ168" s="34"/>
      <c r="AR168" s="34"/>
      <c r="AS168" s="34"/>
    </row>
    <row r="169" spans="1:45" ht="15.75" customHeight="1" x14ac:dyDescent="0.2">
      <c r="A169" s="72"/>
      <c r="B169" s="72"/>
      <c r="C169" s="72"/>
      <c r="D169" s="72"/>
      <c r="E169" s="72"/>
      <c r="F169" s="72"/>
      <c r="G169" s="27" t="s">
        <v>0</v>
      </c>
      <c r="H169" s="4">
        <f>J169+K169+L169</f>
        <v>0</v>
      </c>
      <c r="I169" s="4">
        <v>0</v>
      </c>
      <c r="J169" s="4">
        <v>0</v>
      </c>
      <c r="K169" s="4">
        <v>0</v>
      </c>
      <c r="L169" s="4">
        <v>0</v>
      </c>
      <c r="M169" s="4">
        <v>0</v>
      </c>
    </row>
    <row r="170" spans="1:45" ht="15.75" customHeight="1" x14ac:dyDescent="0.2">
      <c r="A170" s="72"/>
      <c r="B170" s="72"/>
      <c r="C170" s="72"/>
      <c r="D170" s="72"/>
      <c r="E170" s="72"/>
      <c r="F170" s="72"/>
      <c r="G170" s="27" t="s">
        <v>5</v>
      </c>
      <c r="H170" s="4">
        <f>J170+K170+L170</f>
        <v>0</v>
      </c>
      <c r="I170" s="4">
        <v>0</v>
      </c>
      <c r="J170" s="4">
        <v>0</v>
      </c>
      <c r="K170" s="4">
        <v>0</v>
      </c>
      <c r="L170" s="4">
        <v>0</v>
      </c>
      <c r="M170" s="4">
        <v>0</v>
      </c>
    </row>
    <row r="171" spans="1:45" ht="15.75" customHeight="1" x14ac:dyDescent="0.2">
      <c r="A171" s="72"/>
      <c r="B171" s="72"/>
      <c r="C171" s="72"/>
      <c r="D171" s="72"/>
      <c r="E171" s="72"/>
      <c r="F171" s="72"/>
      <c r="G171" s="27" t="s">
        <v>1</v>
      </c>
      <c r="H171" s="4">
        <f>J171+K171+L171</f>
        <v>0</v>
      </c>
      <c r="I171" s="4">
        <v>0</v>
      </c>
      <c r="J171" s="4">
        <v>0</v>
      </c>
      <c r="K171" s="4">
        <v>0</v>
      </c>
      <c r="L171" s="4">
        <v>0</v>
      </c>
      <c r="M171" s="4">
        <v>0</v>
      </c>
    </row>
    <row r="172" spans="1:45" ht="15.75" customHeight="1" x14ac:dyDescent="0.2">
      <c r="A172" s="72"/>
      <c r="B172" s="72"/>
      <c r="C172" s="72"/>
      <c r="D172" s="72"/>
      <c r="E172" s="72"/>
      <c r="F172" s="72"/>
      <c r="G172" s="27" t="s">
        <v>2</v>
      </c>
      <c r="H172" s="4">
        <f>J172+K172+L172+M172</f>
        <v>0</v>
      </c>
      <c r="I172" s="4">
        <v>0</v>
      </c>
      <c r="J172" s="4">
        <v>0</v>
      </c>
      <c r="K172" s="4">
        <v>0</v>
      </c>
      <c r="L172" s="4">
        <v>0</v>
      </c>
      <c r="M172" s="4">
        <v>0</v>
      </c>
    </row>
    <row r="173" spans="1:45" ht="15.75" customHeight="1" x14ac:dyDescent="0.2">
      <c r="A173" s="72"/>
      <c r="B173" s="72"/>
      <c r="C173" s="72"/>
      <c r="D173" s="72"/>
      <c r="E173" s="72"/>
      <c r="F173" s="72"/>
      <c r="G173" s="27" t="s">
        <v>3</v>
      </c>
      <c r="H173" s="4">
        <f>J173+K173+L173</f>
        <v>0</v>
      </c>
      <c r="I173" s="32">
        <v>0</v>
      </c>
      <c r="J173" s="4">
        <v>0</v>
      </c>
      <c r="K173" s="4">
        <v>0</v>
      </c>
      <c r="L173" s="4">
        <v>0</v>
      </c>
      <c r="M173" s="4">
        <v>0</v>
      </c>
    </row>
    <row r="174" spans="1:45" ht="15.75" customHeight="1" x14ac:dyDescent="0.2">
      <c r="A174" s="72"/>
      <c r="B174" s="72"/>
      <c r="C174" s="72"/>
      <c r="D174" s="72"/>
      <c r="E174" s="72"/>
      <c r="F174" s="72"/>
      <c r="G174" s="27" t="s">
        <v>4</v>
      </c>
      <c r="H174" s="4">
        <f t="shared" ref="H174:H179" si="18">J174+K174+L174</f>
        <v>10693.800000000001</v>
      </c>
      <c r="I174" s="20">
        <v>0</v>
      </c>
      <c r="J174" s="20">
        <v>0</v>
      </c>
      <c r="K174" s="20">
        <v>10052.200000000001</v>
      </c>
      <c r="L174" s="20">
        <v>641.6</v>
      </c>
      <c r="M174" s="20">
        <v>0</v>
      </c>
    </row>
    <row r="175" spans="1:45" ht="16.5" customHeight="1" x14ac:dyDescent="0.2">
      <c r="A175" s="72"/>
      <c r="B175" s="72"/>
      <c r="C175" s="72"/>
      <c r="D175" s="72"/>
      <c r="E175" s="72"/>
      <c r="F175" s="72"/>
      <c r="G175" s="27" t="s">
        <v>23</v>
      </c>
      <c r="H175" s="4">
        <f t="shared" si="18"/>
        <v>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</row>
    <row r="176" spans="1:45" ht="16.5" customHeight="1" x14ac:dyDescent="0.2">
      <c r="A176" s="72"/>
      <c r="B176" s="72"/>
      <c r="C176" s="72"/>
      <c r="D176" s="72"/>
      <c r="E176" s="72"/>
      <c r="F176" s="72"/>
      <c r="G176" s="27" t="s">
        <v>31</v>
      </c>
      <c r="H176" s="4">
        <f t="shared" si="18"/>
        <v>0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</row>
    <row r="177" spans="1:13" ht="16.5" customHeight="1" x14ac:dyDescent="0.2">
      <c r="A177" s="72"/>
      <c r="B177" s="72"/>
      <c r="C177" s="72"/>
      <c r="D177" s="72"/>
      <c r="E177" s="72"/>
      <c r="F177" s="72"/>
      <c r="G177" s="27" t="s">
        <v>32</v>
      </c>
      <c r="H177" s="4">
        <f t="shared" si="18"/>
        <v>0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</row>
    <row r="178" spans="1:13" ht="16.5" customHeight="1" x14ac:dyDescent="0.2">
      <c r="A178" s="72"/>
      <c r="B178" s="72"/>
      <c r="C178" s="72"/>
      <c r="D178" s="72"/>
      <c r="E178" s="72"/>
      <c r="F178" s="72"/>
      <c r="G178" s="27" t="s">
        <v>33</v>
      </c>
      <c r="H178" s="4">
        <f t="shared" si="18"/>
        <v>0</v>
      </c>
      <c r="I178" s="20">
        <v>0</v>
      </c>
      <c r="J178" s="20">
        <v>0</v>
      </c>
      <c r="K178" s="20">
        <v>0</v>
      </c>
      <c r="L178" s="20">
        <v>0</v>
      </c>
      <c r="M178" s="20">
        <v>0</v>
      </c>
    </row>
    <row r="179" spans="1:13" ht="16.5" customHeight="1" x14ac:dyDescent="0.2">
      <c r="A179" s="72"/>
      <c r="B179" s="72"/>
      <c r="C179" s="72"/>
      <c r="D179" s="72"/>
      <c r="E179" s="72"/>
      <c r="F179" s="72"/>
      <c r="G179" s="27" t="s">
        <v>34</v>
      </c>
      <c r="H179" s="4">
        <f t="shared" si="18"/>
        <v>0</v>
      </c>
      <c r="I179" s="20">
        <v>0</v>
      </c>
      <c r="J179" s="20">
        <v>0</v>
      </c>
      <c r="K179" s="20">
        <v>0</v>
      </c>
      <c r="L179" s="20">
        <v>0</v>
      </c>
      <c r="M179" s="20">
        <v>0</v>
      </c>
    </row>
    <row r="180" spans="1:13" ht="95.25" hidden="1" customHeight="1" x14ac:dyDescent="0.2">
      <c r="A180" s="72" t="s">
        <v>129</v>
      </c>
      <c r="B180" s="72" t="s">
        <v>12</v>
      </c>
      <c r="C180" s="72" t="s">
        <v>92</v>
      </c>
      <c r="D180" s="88">
        <v>71293.679999999993</v>
      </c>
      <c r="E180" s="72" t="s">
        <v>93</v>
      </c>
      <c r="F180" s="77">
        <v>2021</v>
      </c>
      <c r="G180" s="27" t="s">
        <v>73</v>
      </c>
      <c r="H180" s="11">
        <f>H181+H182+H183+H184+H185+H186+H187+H188+H189+H190+H191</f>
        <v>0</v>
      </c>
      <c r="I180" s="11">
        <f t="shared" ref="I180:J180" si="19">I181+I182+I183+I184+I185+I186+I187+I188+I189+I190+I191</f>
        <v>0</v>
      </c>
      <c r="J180" s="11">
        <f t="shared" si="19"/>
        <v>0</v>
      </c>
      <c r="K180" s="11">
        <f>K181+K182+K183+K184+K185+K186+K187+K188+K189+K190+K191</f>
        <v>0</v>
      </c>
      <c r="L180" s="11">
        <f t="shared" ref="L180:M180" si="20">L181+L182+L183+L184+L185+L186+L187+L188+L189+L190+L191</f>
        <v>0</v>
      </c>
      <c r="M180" s="11">
        <f t="shared" si="20"/>
        <v>0</v>
      </c>
    </row>
    <row r="181" spans="1:13" ht="17.25" hidden="1" customHeight="1" x14ac:dyDescent="0.2">
      <c r="A181" s="72"/>
      <c r="B181" s="72"/>
      <c r="C181" s="72"/>
      <c r="D181" s="72"/>
      <c r="E181" s="72"/>
      <c r="F181" s="73"/>
      <c r="G181" s="27" t="s">
        <v>0</v>
      </c>
      <c r="H181" s="4">
        <f>J181+K181+L181</f>
        <v>0</v>
      </c>
      <c r="I181" s="4">
        <v>0</v>
      </c>
      <c r="J181" s="4">
        <v>0</v>
      </c>
      <c r="K181" s="4">
        <v>0</v>
      </c>
      <c r="L181" s="4">
        <v>0</v>
      </c>
      <c r="M181" s="4">
        <v>0</v>
      </c>
    </row>
    <row r="182" spans="1:13" ht="18" hidden="1" customHeight="1" x14ac:dyDescent="0.2">
      <c r="A182" s="72"/>
      <c r="B182" s="72"/>
      <c r="C182" s="72"/>
      <c r="D182" s="72"/>
      <c r="E182" s="72"/>
      <c r="F182" s="73"/>
      <c r="G182" s="27" t="s">
        <v>5</v>
      </c>
      <c r="H182" s="4">
        <f>J182+K182+L182</f>
        <v>0</v>
      </c>
      <c r="I182" s="4">
        <v>0</v>
      </c>
      <c r="J182" s="4">
        <v>0</v>
      </c>
      <c r="K182" s="4">
        <v>0</v>
      </c>
      <c r="L182" s="4">
        <v>0</v>
      </c>
      <c r="M182" s="4">
        <v>0</v>
      </c>
    </row>
    <row r="183" spans="1:13" ht="15.75" hidden="1" x14ac:dyDescent="0.2">
      <c r="A183" s="72"/>
      <c r="B183" s="72"/>
      <c r="C183" s="72"/>
      <c r="D183" s="72"/>
      <c r="E183" s="72"/>
      <c r="F183" s="73"/>
      <c r="G183" s="27" t="s">
        <v>1</v>
      </c>
      <c r="H183" s="4">
        <f>J183+K183+L183</f>
        <v>0</v>
      </c>
      <c r="I183" s="4">
        <v>0</v>
      </c>
      <c r="J183" s="4">
        <v>0</v>
      </c>
      <c r="K183" s="4">
        <v>0</v>
      </c>
      <c r="L183" s="4">
        <v>0</v>
      </c>
      <c r="M183" s="4">
        <v>0</v>
      </c>
    </row>
    <row r="184" spans="1:13" ht="15.75" hidden="1" x14ac:dyDescent="0.2">
      <c r="A184" s="72"/>
      <c r="B184" s="72"/>
      <c r="C184" s="72"/>
      <c r="D184" s="72"/>
      <c r="E184" s="72"/>
      <c r="F184" s="73"/>
      <c r="G184" s="27" t="s">
        <v>2</v>
      </c>
      <c r="H184" s="4">
        <f>J184+K184+L184+M184</f>
        <v>0</v>
      </c>
      <c r="I184" s="4">
        <v>0</v>
      </c>
      <c r="J184" s="4">
        <v>0</v>
      </c>
      <c r="K184" s="4">
        <v>0</v>
      </c>
      <c r="L184" s="4">
        <v>0</v>
      </c>
      <c r="M184" s="4">
        <v>0</v>
      </c>
    </row>
    <row r="185" spans="1:13" ht="15.75" hidden="1" x14ac:dyDescent="0.2">
      <c r="A185" s="72"/>
      <c r="B185" s="72"/>
      <c r="C185" s="72"/>
      <c r="D185" s="72"/>
      <c r="E185" s="72"/>
      <c r="F185" s="73"/>
      <c r="G185" s="27" t="s">
        <v>3</v>
      </c>
      <c r="H185" s="4">
        <f>J185+K185+L185</f>
        <v>0</v>
      </c>
      <c r="I185" s="32">
        <v>0</v>
      </c>
      <c r="J185" s="4">
        <v>0</v>
      </c>
      <c r="K185" s="4">
        <v>0</v>
      </c>
      <c r="L185" s="4">
        <v>0</v>
      </c>
      <c r="M185" s="4">
        <v>0</v>
      </c>
    </row>
    <row r="186" spans="1:13" ht="15.75" hidden="1" x14ac:dyDescent="0.2">
      <c r="A186" s="72"/>
      <c r="B186" s="72"/>
      <c r="C186" s="72"/>
      <c r="D186" s="72"/>
      <c r="E186" s="72"/>
      <c r="F186" s="73"/>
      <c r="G186" s="27" t="s">
        <v>4</v>
      </c>
      <c r="H186" s="4">
        <f t="shared" ref="H186:H191" si="21">J186+K186+L186</f>
        <v>0</v>
      </c>
      <c r="I186" s="20">
        <v>0</v>
      </c>
      <c r="J186" s="20">
        <v>0</v>
      </c>
      <c r="K186" s="20">
        <f>20309.7-20309.7</f>
        <v>0</v>
      </c>
      <c r="L186" s="20">
        <f>1296.4-1296.4</f>
        <v>0</v>
      </c>
      <c r="M186" s="20">
        <v>0</v>
      </c>
    </row>
    <row r="187" spans="1:13" ht="15.75" hidden="1" x14ac:dyDescent="0.2">
      <c r="A187" s="72"/>
      <c r="B187" s="72"/>
      <c r="C187" s="72"/>
      <c r="D187" s="72"/>
      <c r="E187" s="72"/>
      <c r="F187" s="73"/>
      <c r="G187" s="27" t="s">
        <v>23</v>
      </c>
      <c r="H187" s="4">
        <f t="shared" si="21"/>
        <v>0</v>
      </c>
      <c r="I187" s="20">
        <v>0</v>
      </c>
      <c r="J187" s="20">
        <v>0</v>
      </c>
      <c r="K187" s="4">
        <f>63934.9-63934.9</f>
        <v>0</v>
      </c>
      <c r="L187" s="4">
        <f>4081-4081</f>
        <v>0</v>
      </c>
      <c r="M187" s="20">
        <v>0</v>
      </c>
    </row>
    <row r="188" spans="1:13" ht="15.75" hidden="1" x14ac:dyDescent="0.2">
      <c r="A188" s="72"/>
      <c r="B188" s="72"/>
      <c r="C188" s="72"/>
      <c r="D188" s="72"/>
      <c r="E188" s="72"/>
      <c r="F188" s="73"/>
      <c r="G188" s="27" t="s">
        <v>31</v>
      </c>
      <c r="H188" s="4">
        <f t="shared" si="21"/>
        <v>0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</row>
    <row r="189" spans="1:13" ht="15.75" hidden="1" x14ac:dyDescent="0.2">
      <c r="A189" s="72"/>
      <c r="B189" s="72"/>
      <c r="C189" s="72"/>
      <c r="D189" s="72"/>
      <c r="E189" s="72"/>
      <c r="F189" s="73"/>
      <c r="G189" s="27" t="s">
        <v>32</v>
      </c>
      <c r="H189" s="4">
        <f t="shared" si="21"/>
        <v>0</v>
      </c>
      <c r="I189" s="20">
        <v>0</v>
      </c>
      <c r="J189" s="20">
        <v>0</v>
      </c>
      <c r="K189" s="20">
        <v>0</v>
      </c>
      <c r="L189" s="20">
        <v>0</v>
      </c>
      <c r="M189" s="20">
        <v>0</v>
      </c>
    </row>
    <row r="190" spans="1:13" ht="15.75" hidden="1" x14ac:dyDescent="0.2">
      <c r="A190" s="72"/>
      <c r="B190" s="72"/>
      <c r="C190" s="72"/>
      <c r="D190" s="72"/>
      <c r="E190" s="72"/>
      <c r="F190" s="73"/>
      <c r="G190" s="27" t="s">
        <v>33</v>
      </c>
      <c r="H190" s="4">
        <f t="shared" si="21"/>
        <v>0</v>
      </c>
      <c r="I190" s="20">
        <v>0</v>
      </c>
      <c r="J190" s="20">
        <v>0</v>
      </c>
      <c r="K190" s="20">
        <v>0</v>
      </c>
      <c r="L190" s="20">
        <v>0</v>
      </c>
      <c r="M190" s="20">
        <v>0</v>
      </c>
    </row>
    <row r="191" spans="1:13" ht="21.75" hidden="1" customHeight="1" x14ac:dyDescent="0.2">
      <c r="A191" s="72"/>
      <c r="B191" s="72"/>
      <c r="C191" s="72"/>
      <c r="D191" s="72"/>
      <c r="E191" s="72"/>
      <c r="F191" s="78"/>
      <c r="G191" s="27" t="s">
        <v>34</v>
      </c>
      <c r="H191" s="4">
        <f t="shared" si="21"/>
        <v>0</v>
      </c>
      <c r="I191" s="20">
        <v>0</v>
      </c>
      <c r="J191" s="20">
        <v>0</v>
      </c>
      <c r="K191" s="20">
        <v>0</v>
      </c>
      <c r="L191" s="20">
        <v>0</v>
      </c>
      <c r="M191" s="20">
        <v>0</v>
      </c>
    </row>
    <row r="192" spans="1:13" ht="86.25" hidden="1" customHeight="1" x14ac:dyDescent="0.2">
      <c r="A192" s="72" t="s">
        <v>130</v>
      </c>
      <c r="B192" s="72" t="s">
        <v>12</v>
      </c>
      <c r="C192" s="89"/>
      <c r="D192" s="89"/>
      <c r="E192" s="89"/>
      <c r="F192" s="89"/>
      <c r="G192" s="27" t="s">
        <v>73</v>
      </c>
      <c r="H192" s="11">
        <f>H193+H194+H195+H196+H197+H198+H199+H200+H201+H202+H203</f>
        <v>0</v>
      </c>
      <c r="I192" s="11">
        <f>I193+I194+I195+I196+I197+I198+I199+I200+I201+I202+I203</f>
        <v>0</v>
      </c>
      <c r="J192" s="11">
        <f>J193+J194+J195+J196+J197+J198+J199+J200+J201+J202+J203</f>
        <v>0</v>
      </c>
      <c r="K192" s="11">
        <f>K193+K194+K195+K196+K197+K198+K199+K200+K201+K202+K203</f>
        <v>0</v>
      </c>
      <c r="L192" s="11">
        <f>L193+L194+L195+L196+L197+L198+L199+L200+L201+L202+L203</f>
        <v>0</v>
      </c>
      <c r="M192" s="11">
        <v>0</v>
      </c>
    </row>
    <row r="193" spans="1:13" ht="21.75" hidden="1" customHeight="1" x14ac:dyDescent="0.2">
      <c r="A193" s="72"/>
      <c r="B193" s="72"/>
      <c r="C193" s="90"/>
      <c r="D193" s="90"/>
      <c r="E193" s="90"/>
      <c r="F193" s="90"/>
      <c r="G193" s="27" t="s">
        <v>0</v>
      </c>
      <c r="H193" s="4">
        <f>J193+K193+L193</f>
        <v>0</v>
      </c>
      <c r="I193" s="4">
        <v>0</v>
      </c>
      <c r="J193" s="4">
        <v>0</v>
      </c>
      <c r="K193" s="4">
        <v>0</v>
      </c>
      <c r="L193" s="4">
        <v>0</v>
      </c>
      <c r="M193" s="4">
        <v>0</v>
      </c>
    </row>
    <row r="194" spans="1:13" ht="21.75" hidden="1" customHeight="1" x14ac:dyDescent="0.2">
      <c r="A194" s="72"/>
      <c r="B194" s="72"/>
      <c r="C194" s="90"/>
      <c r="D194" s="90"/>
      <c r="E194" s="90"/>
      <c r="F194" s="90"/>
      <c r="G194" s="27" t="s">
        <v>5</v>
      </c>
      <c r="H194" s="4">
        <f>J194+K194+L194</f>
        <v>0</v>
      </c>
      <c r="I194" s="4">
        <v>0</v>
      </c>
      <c r="J194" s="4">
        <v>0</v>
      </c>
      <c r="K194" s="4">
        <v>0</v>
      </c>
      <c r="L194" s="4">
        <v>0</v>
      </c>
      <c r="M194" s="4">
        <v>0</v>
      </c>
    </row>
    <row r="195" spans="1:13" ht="21.75" hidden="1" customHeight="1" x14ac:dyDescent="0.2">
      <c r="A195" s="72"/>
      <c r="B195" s="72"/>
      <c r="C195" s="90"/>
      <c r="D195" s="90"/>
      <c r="E195" s="90"/>
      <c r="F195" s="90"/>
      <c r="G195" s="27" t="s">
        <v>1</v>
      </c>
      <c r="H195" s="4">
        <f>J195+K195+L195</f>
        <v>0</v>
      </c>
      <c r="I195" s="4">
        <v>0</v>
      </c>
      <c r="J195" s="4">
        <v>0</v>
      </c>
      <c r="K195" s="4">
        <v>0</v>
      </c>
      <c r="L195" s="4">
        <v>0</v>
      </c>
      <c r="M195" s="4">
        <v>0</v>
      </c>
    </row>
    <row r="196" spans="1:13" ht="21.75" hidden="1" customHeight="1" x14ac:dyDescent="0.2">
      <c r="A196" s="72"/>
      <c r="B196" s="72"/>
      <c r="C196" s="90"/>
      <c r="D196" s="90"/>
      <c r="E196" s="90"/>
      <c r="F196" s="90"/>
      <c r="G196" s="27" t="s">
        <v>2</v>
      </c>
      <c r="H196" s="4">
        <f>J196+K196+L196+M196</f>
        <v>0</v>
      </c>
      <c r="I196" s="4">
        <v>0</v>
      </c>
      <c r="J196" s="4">
        <v>0</v>
      </c>
      <c r="K196" s="4">
        <v>0</v>
      </c>
      <c r="L196" s="4">
        <v>0</v>
      </c>
      <c r="M196" s="4">
        <v>0</v>
      </c>
    </row>
    <row r="197" spans="1:13" ht="21.75" hidden="1" customHeight="1" x14ac:dyDescent="0.2">
      <c r="A197" s="72"/>
      <c r="B197" s="72"/>
      <c r="C197" s="90"/>
      <c r="D197" s="90"/>
      <c r="E197" s="90"/>
      <c r="F197" s="90"/>
      <c r="G197" s="27" t="s">
        <v>3</v>
      </c>
      <c r="H197" s="4">
        <f>J197+K197+L197</f>
        <v>0</v>
      </c>
      <c r="I197" s="32">
        <v>0</v>
      </c>
      <c r="J197" s="4">
        <v>0</v>
      </c>
      <c r="K197" s="4">
        <v>0</v>
      </c>
      <c r="L197" s="4">
        <v>0</v>
      </c>
      <c r="M197" s="4">
        <v>0</v>
      </c>
    </row>
    <row r="198" spans="1:13" ht="21.75" hidden="1" customHeight="1" x14ac:dyDescent="0.2">
      <c r="A198" s="72"/>
      <c r="B198" s="72"/>
      <c r="C198" s="90"/>
      <c r="D198" s="90"/>
      <c r="E198" s="90"/>
      <c r="F198" s="90"/>
      <c r="G198" s="27" t="s">
        <v>4</v>
      </c>
      <c r="H198" s="4">
        <f t="shared" ref="H198:H203" si="22">J198+K198+L198</f>
        <v>0</v>
      </c>
      <c r="I198" s="20">
        <v>0</v>
      </c>
      <c r="J198" s="20">
        <v>0</v>
      </c>
      <c r="K198" s="20">
        <v>0</v>
      </c>
      <c r="L198" s="20">
        <v>0</v>
      </c>
      <c r="M198" s="20">
        <v>0</v>
      </c>
    </row>
    <row r="199" spans="1:13" ht="21.75" hidden="1" customHeight="1" x14ac:dyDescent="0.2">
      <c r="A199" s="72"/>
      <c r="B199" s="72"/>
      <c r="C199" s="90"/>
      <c r="D199" s="90"/>
      <c r="E199" s="90"/>
      <c r="F199" s="90"/>
      <c r="G199" s="27" t="s">
        <v>23</v>
      </c>
      <c r="H199" s="4">
        <f t="shared" si="22"/>
        <v>0</v>
      </c>
      <c r="I199" s="20">
        <v>0</v>
      </c>
      <c r="J199" s="20">
        <v>0</v>
      </c>
      <c r="K199" s="20">
        <v>0</v>
      </c>
      <c r="L199" s="20">
        <v>0</v>
      </c>
      <c r="M199" s="20">
        <v>0</v>
      </c>
    </row>
    <row r="200" spans="1:13" ht="21.75" hidden="1" customHeight="1" x14ac:dyDescent="0.2">
      <c r="A200" s="72"/>
      <c r="B200" s="72"/>
      <c r="C200" s="90"/>
      <c r="D200" s="90"/>
      <c r="E200" s="90"/>
      <c r="F200" s="90"/>
      <c r="G200" s="27" t="s">
        <v>31</v>
      </c>
      <c r="H200" s="11">
        <f t="shared" si="22"/>
        <v>0</v>
      </c>
      <c r="I200" s="36">
        <v>0</v>
      </c>
      <c r="J200" s="36">
        <v>0</v>
      </c>
      <c r="K200" s="11"/>
      <c r="L200" s="11"/>
      <c r="M200" s="20">
        <v>0</v>
      </c>
    </row>
    <row r="201" spans="1:13" ht="21.75" hidden="1" customHeight="1" x14ac:dyDescent="0.2">
      <c r="A201" s="72"/>
      <c r="B201" s="72"/>
      <c r="C201" s="90"/>
      <c r="D201" s="90"/>
      <c r="E201" s="90"/>
      <c r="F201" s="90"/>
      <c r="G201" s="27" t="s">
        <v>32</v>
      </c>
      <c r="H201" s="11">
        <f t="shared" si="22"/>
        <v>0</v>
      </c>
      <c r="I201" s="36">
        <v>0</v>
      </c>
      <c r="J201" s="36">
        <v>0</v>
      </c>
      <c r="K201" s="11"/>
      <c r="L201" s="11"/>
      <c r="M201" s="20">
        <v>0</v>
      </c>
    </row>
    <row r="202" spans="1:13" ht="21.75" hidden="1" customHeight="1" x14ac:dyDescent="0.2">
      <c r="A202" s="72"/>
      <c r="B202" s="72"/>
      <c r="C202" s="90"/>
      <c r="D202" s="90"/>
      <c r="E202" s="90"/>
      <c r="F202" s="90"/>
      <c r="G202" s="27" t="s">
        <v>33</v>
      </c>
      <c r="H202" s="4">
        <f t="shared" si="22"/>
        <v>0</v>
      </c>
      <c r="I202" s="20">
        <v>0</v>
      </c>
      <c r="J202" s="20">
        <v>0</v>
      </c>
      <c r="K202" s="20">
        <v>0</v>
      </c>
      <c r="L202" s="20">
        <v>0</v>
      </c>
      <c r="M202" s="20">
        <v>0</v>
      </c>
    </row>
    <row r="203" spans="1:13" ht="21.75" hidden="1" customHeight="1" x14ac:dyDescent="0.2">
      <c r="A203" s="72"/>
      <c r="B203" s="72"/>
      <c r="C203" s="91"/>
      <c r="D203" s="91"/>
      <c r="E203" s="91"/>
      <c r="F203" s="91"/>
      <c r="G203" s="27" t="s">
        <v>34</v>
      </c>
      <c r="H203" s="4">
        <f t="shared" si="22"/>
        <v>0</v>
      </c>
      <c r="I203" s="20">
        <v>0</v>
      </c>
      <c r="J203" s="20">
        <v>0</v>
      </c>
      <c r="K203" s="20">
        <v>0</v>
      </c>
      <c r="L203" s="20">
        <v>0</v>
      </c>
      <c r="M203" s="20">
        <v>0</v>
      </c>
    </row>
    <row r="204" spans="1:13" ht="21.75" customHeight="1" x14ac:dyDescent="0.2">
      <c r="A204" s="72" t="s">
        <v>152</v>
      </c>
      <c r="B204" s="72" t="s">
        <v>12</v>
      </c>
      <c r="C204" s="72" t="s">
        <v>153</v>
      </c>
      <c r="D204" s="88">
        <v>15700.2</v>
      </c>
      <c r="E204" s="72" t="s">
        <v>164</v>
      </c>
      <c r="F204" s="72" t="s">
        <v>164</v>
      </c>
      <c r="G204" s="27" t="s">
        <v>73</v>
      </c>
      <c r="H204" s="11">
        <f>H205+H206+H207+H208+H209+H210+H211+H212+H213+H214+H215</f>
        <v>15700.2</v>
      </c>
      <c r="I204" s="11">
        <f>I205+I206+I207+I208+I209+I210+I211+I212+I213+I214+I215</f>
        <v>2111.6</v>
      </c>
      <c r="J204" s="11">
        <f>J205+J206+J207+J208+J209+J210+J211+J212+J213+J214+J215</f>
        <v>0</v>
      </c>
      <c r="K204" s="11">
        <f>K205+K206+K207+K208+K209+K210+K211+K212+K213+K214+K215</f>
        <v>14758.2</v>
      </c>
      <c r="L204" s="11">
        <f>L205+L206+L207+L208+L209+L210+L211+L212+L213+L214+L215</f>
        <v>942</v>
      </c>
      <c r="M204" s="11">
        <v>0</v>
      </c>
    </row>
    <row r="205" spans="1:13" ht="21.75" customHeight="1" x14ac:dyDescent="0.2">
      <c r="A205" s="72"/>
      <c r="B205" s="72"/>
      <c r="C205" s="72"/>
      <c r="D205" s="72"/>
      <c r="E205" s="72"/>
      <c r="F205" s="72"/>
      <c r="G205" s="27" t="s">
        <v>0</v>
      </c>
      <c r="H205" s="4">
        <f>J205+K205+L205</f>
        <v>0</v>
      </c>
      <c r="I205" s="4">
        <v>0</v>
      </c>
      <c r="J205" s="4">
        <v>0</v>
      </c>
      <c r="K205" s="4">
        <v>0</v>
      </c>
      <c r="L205" s="4">
        <v>0</v>
      </c>
      <c r="M205" s="4">
        <v>0</v>
      </c>
    </row>
    <row r="206" spans="1:13" ht="21.75" customHeight="1" x14ac:dyDescent="0.2">
      <c r="A206" s="72"/>
      <c r="B206" s="72"/>
      <c r="C206" s="72"/>
      <c r="D206" s="72"/>
      <c r="E206" s="72"/>
      <c r="F206" s="72"/>
      <c r="G206" s="27" t="s">
        <v>5</v>
      </c>
      <c r="H206" s="4">
        <f>J206+K206+L206</f>
        <v>0</v>
      </c>
      <c r="I206" s="4">
        <v>0</v>
      </c>
      <c r="J206" s="4">
        <v>0</v>
      </c>
      <c r="K206" s="4">
        <v>0</v>
      </c>
      <c r="L206" s="4">
        <v>0</v>
      </c>
      <c r="M206" s="4">
        <v>0</v>
      </c>
    </row>
    <row r="207" spans="1:13" ht="21.75" customHeight="1" x14ac:dyDescent="0.2">
      <c r="A207" s="72"/>
      <c r="B207" s="72"/>
      <c r="C207" s="72"/>
      <c r="D207" s="72"/>
      <c r="E207" s="72"/>
      <c r="F207" s="72"/>
      <c r="G207" s="27" t="s">
        <v>1</v>
      </c>
      <c r="H207" s="4">
        <f>J207+K207+L207</f>
        <v>0</v>
      </c>
      <c r="I207" s="4">
        <v>0</v>
      </c>
      <c r="J207" s="4">
        <v>0</v>
      </c>
      <c r="K207" s="4">
        <v>0</v>
      </c>
      <c r="L207" s="4">
        <v>0</v>
      </c>
      <c r="M207" s="4">
        <v>0</v>
      </c>
    </row>
    <row r="208" spans="1:13" ht="21.75" customHeight="1" x14ac:dyDescent="0.2">
      <c r="A208" s="72"/>
      <c r="B208" s="72"/>
      <c r="C208" s="72"/>
      <c r="D208" s="72"/>
      <c r="E208" s="72"/>
      <c r="F208" s="72"/>
      <c r="G208" s="27" t="s">
        <v>2</v>
      </c>
      <c r="H208" s="4">
        <f>J208+K208+L208+M208</f>
        <v>0</v>
      </c>
      <c r="I208" s="4">
        <v>0</v>
      </c>
      <c r="J208" s="4">
        <v>0</v>
      </c>
      <c r="K208" s="4">
        <v>0</v>
      </c>
      <c r="L208" s="4">
        <v>0</v>
      </c>
      <c r="M208" s="4">
        <v>0</v>
      </c>
    </row>
    <row r="209" spans="1:13" ht="21.75" customHeight="1" x14ac:dyDescent="0.2">
      <c r="A209" s="72"/>
      <c r="B209" s="72"/>
      <c r="C209" s="72"/>
      <c r="D209" s="72"/>
      <c r="E209" s="72"/>
      <c r="F209" s="72"/>
      <c r="G209" s="27" t="s">
        <v>3</v>
      </c>
      <c r="H209" s="4">
        <f>J209+K209+L209</f>
        <v>0</v>
      </c>
      <c r="I209" s="32">
        <v>0</v>
      </c>
      <c r="J209" s="4">
        <v>0</v>
      </c>
      <c r="K209" s="4">
        <v>0</v>
      </c>
      <c r="L209" s="4">
        <v>0</v>
      </c>
      <c r="M209" s="4">
        <v>0</v>
      </c>
    </row>
    <row r="210" spans="1:13" ht="21.75" customHeight="1" x14ac:dyDescent="0.2">
      <c r="A210" s="72"/>
      <c r="B210" s="72"/>
      <c r="C210" s="72"/>
      <c r="D210" s="72"/>
      <c r="E210" s="72"/>
      <c r="F210" s="72"/>
      <c r="G210" s="27" t="s">
        <v>4</v>
      </c>
      <c r="H210" s="4">
        <f t="shared" ref="H210:H215" si="23">J210+K210+L210</f>
        <v>0</v>
      </c>
      <c r="I210" s="20">
        <v>0</v>
      </c>
      <c r="J210" s="20">
        <v>0</v>
      </c>
      <c r="K210" s="20">
        <v>0</v>
      </c>
      <c r="L210" s="20">
        <v>0</v>
      </c>
      <c r="M210" s="20">
        <v>0</v>
      </c>
    </row>
    <row r="211" spans="1:13" ht="21.75" customHeight="1" x14ac:dyDescent="0.2">
      <c r="A211" s="72"/>
      <c r="B211" s="72"/>
      <c r="C211" s="72"/>
      <c r="D211" s="72"/>
      <c r="E211" s="72"/>
      <c r="F211" s="72"/>
      <c r="G211" s="27" t="s">
        <v>23</v>
      </c>
      <c r="H211" s="4">
        <f t="shared" si="23"/>
        <v>0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</row>
    <row r="212" spans="1:13" ht="21.75" customHeight="1" x14ac:dyDescent="0.2">
      <c r="A212" s="72"/>
      <c r="B212" s="72"/>
      <c r="C212" s="72"/>
      <c r="D212" s="72"/>
      <c r="E212" s="72"/>
      <c r="F212" s="72"/>
      <c r="G212" s="27" t="s">
        <v>31</v>
      </c>
      <c r="H212" s="4">
        <f t="shared" si="23"/>
        <v>15700.2</v>
      </c>
      <c r="I212" s="4">
        <v>2111.6</v>
      </c>
      <c r="J212" s="20">
        <v>0</v>
      </c>
      <c r="K212" s="4">
        <v>14758.2</v>
      </c>
      <c r="L212" s="20">
        <v>942</v>
      </c>
      <c r="M212" s="20">
        <v>0</v>
      </c>
    </row>
    <row r="213" spans="1:13" ht="21.75" customHeight="1" x14ac:dyDescent="0.2">
      <c r="A213" s="72"/>
      <c r="B213" s="72"/>
      <c r="C213" s="72"/>
      <c r="D213" s="72"/>
      <c r="E213" s="72"/>
      <c r="F213" s="72"/>
      <c r="G213" s="27" t="s">
        <v>32</v>
      </c>
      <c r="H213" s="4">
        <f t="shared" si="23"/>
        <v>0</v>
      </c>
      <c r="I213" s="20">
        <v>0</v>
      </c>
      <c r="J213" s="20">
        <v>0</v>
      </c>
      <c r="K213" s="20">
        <v>0</v>
      </c>
      <c r="L213" s="20">
        <v>0</v>
      </c>
      <c r="M213" s="20">
        <v>0</v>
      </c>
    </row>
    <row r="214" spans="1:13" ht="21.75" customHeight="1" x14ac:dyDescent="0.2">
      <c r="A214" s="72"/>
      <c r="B214" s="72"/>
      <c r="C214" s="72"/>
      <c r="D214" s="72"/>
      <c r="E214" s="72"/>
      <c r="F214" s="72"/>
      <c r="G214" s="27" t="s">
        <v>33</v>
      </c>
      <c r="H214" s="4">
        <f t="shared" si="23"/>
        <v>0</v>
      </c>
      <c r="I214" s="20">
        <v>0</v>
      </c>
      <c r="J214" s="20">
        <v>0</v>
      </c>
      <c r="K214" s="20">
        <v>0</v>
      </c>
      <c r="L214" s="20">
        <v>0</v>
      </c>
      <c r="M214" s="20">
        <v>0</v>
      </c>
    </row>
    <row r="215" spans="1:13" ht="21.75" customHeight="1" x14ac:dyDescent="0.2">
      <c r="A215" s="72"/>
      <c r="B215" s="72"/>
      <c r="C215" s="72"/>
      <c r="D215" s="72"/>
      <c r="E215" s="72"/>
      <c r="F215" s="72"/>
      <c r="G215" s="27" t="s">
        <v>34</v>
      </c>
      <c r="H215" s="4">
        <f t="shared" si="23"/>
        <v>0</v>
      </c>
      <c r="I215" s="20">
        <v>0</v>
      </c>
      <c r="J215" s="20">
        <v>0</v>
      </c>
      <c r="K215" s="20">
        <v>0</v>
      </c>
      <c r="L215" s="20">
        <v>0</v>
      </c>
      <c r="M215" s="20">
        <v>0</v>
      </c>
    </row>
    <row r="216" spans="1:13" ht="107.25" customHeight="1" x14ac:dyDescent="0.2">
      <c r="A216" s="72" t="s">
        <v>43</v>
      </c>
      <c r="B216" s="72" t="s">
        <v>12</v>
      </c>
      <c r="C216" s="72" t="s">
        <v>19</v>
      </c>
      <c r="D216" s="77" t="s">
        <v>101</v>
      </c>
      <c r="E216" s="72" t="s">
        <v>18</v>
      </c>
      <c r="F216" s="72" t="s">
        <v>118</v>
      </c>
      <c r="G216" s="27" t="s">
        <v>72</v>
      </c>
      <c r="H216" s="11">
        <f>H217+H218+H219+H220+H221+H222+H223+H224+H225+H226+H227</f>
        <v>11112.500000000002</v>
      </c>
      <c r="I216" s="11">
        <f>I217+I218+I219+I220+I221+I222+I223+I224+I225+I226+I227</f>
        <v>6371</v>
      </c>
      <c r="J216" s="11">
        <v>0</v>
      </c>
      <c r="K216" s="11">
        <f>K217+K218+K219+K220+K221+K222</f>
        <v>0</v>
      </c>
      <c r="L216" s="11">
        <f>L217+L218+L219+L220+L221+L222+L223+L224+L225+L226+L227</f>
        <v>11112.500000000002</v>
      </c>
      <c r="M216" s="11">
        <v>0</v>
      </c>
    </row>
    <row r="217" spans="1:13" ht="16.5" customHeight="1" x14ac:dyDescent="0.2">
      <c r="A217" s="72"/>
      <c r="B217" s="72"/>
      <c r="C217" s="72"/>
      <c r="D217" s="73"/>
      <c r="E217" s="72"/>
      <c r="F217" s="72"/>
      <c r="G217" s="27" t="s">
        <v>0</v>
      </c>
      <c r="H217" s="4">
        <f>J217+K217+L217</f>
        <v>0</v>
      </c>
      <c r="I217" s="4">
        <v>0</v>
      </c>
      <c r="J217" s="4">
        <v>0</v>
      </c>
      <c r="K217" s="4">
        <v>0</v>
      </c>
      <c r="L217" s="4">
        <v>0</v>
      </c>
      <c r="M217" s="4">
        <v>0</v>
      </c>
    </row>
    <row r="218" spans="1:13" ht="16.5" customHeight="1" x14ac:dyDescent="0.2">
      <c r="A218" s="72"/>
      <c r="B218" s="72"/>
      <c r="C218" s="72"/>
      <c r="D218" s="73"/>
      <c r="E218" s="72"/>
      <c r="F218" s="72"/>
      <c r="G218" s="27" t="s">
        <v>5</v>
      </c>
      <c r="H218" s="4">
        <f t="shared" ref="H218:I227" si="24">J218+K218+L218</f>
        <v>0</v>
      </c>
      <c r="I218" s="4">
        <v>0</v>
      </c>
      <c r="J218" s="4">
        <v>0</v>
      </c>
      <c r="K218" s="4">
        <v>0</v>
      </c>
      <c r="L218" s="4">
        <v>0</v>
      </c>
      <c r="M218" s="4">
        <v>0</v>
      </c>
    </row>
    <row r="219" spans="1:13" ht="16.5" customHeight="1" x14ac:dyDescent="0.2">
      <c r="A219" s="72"/>
      <c r="B219" s="72"/>
      <c r="C219" s="72"/>
      <c r="D219" s="73"/>
      <c r="E219" s="72"/>
      <c r="F219" s="72"/>
      <c r="G219" s="27" t="s">
        <v>1</v>
      </c>
      <c r="H219" s="4">
        <f t="shared" si="24"/>
        <v>0</v>
      </c>
      <c r="I219" s="4">
        <v>0</v>
      </c>
      <c r="J219" s="4">
        <v>0</v>
      </c>
      <c r="K219" s="4">
        <v>0</v>
      </c>
      <c r="L219" s="4">
        <v>0</v>
      </c>
      <c r="M219" s="4">
        <v>0</v>
      </c>
    </row>
    <row r="220" spans="1:13" ht="16.5" customHeight="1" x14ac:dyDescent="0.2">
      <c r="A220" s="72"/>
      <c r="B220" s="72"/>
      <c r="C220" s="72"/>
      <c r="D220" s="73"/>
      <c r="E220" s="72"/>
      <c r="F220" s="72"/>
      <c r="G220" s="27" t="s">
        <v>2</v>
      </c>
      <c r="H220" s="4">
        <f t="shared" si="24"/>
        <v>0</v>
      </c>
      <c r="I220" s="4">
        <v>0</v>
      </c>
      <c r="J220" s="4">
        <v>0</v>
      </c>
      <c r="K220" s="4">
        <v>0</v>
      </c>
      <c r="L220" s="4">
        <v>0</v>
      </c>
      <c r="M220" s="4">
        <v>0</v>
      </c>
    </row>
    <row r="221" spans="1:13" ht="16.5" customHeight="1" x14ac:dyDescent="0.2">
      <c r="A221" s="72"/>
      <c r="B221" s="72"/>
      <c r="C221" s="72"/>
      <c r="D221" s="73"/>
      <c r="E221" s="72"/>
      <c r="F221" s="72"/>
      <c r="G221" s="27" t="s">
        <v>3</v>
      </c>
      <c r="H221" s="4">
        <f t="shared" si="24"/>
        <v>1845.8</v>
      </c>
      <c r="I221" s="4">
        <v>1835.8</v>
      </c>
      <c r="J221" s="4">
        <v>0</v>
      </c>
      <c r="K221" s="4">
        <v>0</v>
      </c>
      <c r="L221" s="4">
        <v>1845.8</v>
      </c>
      <c r="M221" s="4">
        <v>0</v>
      </c>
    </row>
    <row r="222" spans="1:13" ht="16.5" customHeight="1" x14ac:dyDescent="0.25">
      <c r="A222" s="72"/>
      <c r="B222" s="72"/>
      <c r="C222" s="72"/>
      <c r="D222" s="73"/>
      <c r="E222" s="72"/>
      <c r="F222" s="72"/>
      <c r="G222" s="27" t="s">
        <v>4</v>
      </c>
      <c r="H222" s="4">
        <f t="shared" si="24"/>
        <v>4535.2</v>
      </c>
      <c r="I222" s="4">
        <f t="shared" si="24"/>
        <v>4535.2</v>
      </c>
      <c r="J222" s="4">
        <v>0</v>
      </c>
      <c r="K222" s="32">
        <v>0</v>
      </c>
      <c r="L222" s="31">
        <f>4243-69.6+361.8</f>
        <v>4535.2</v>
      </c>
      <c r="M222" s="4">
        <v>0</v>
      </c>
    </row>
    <row r="223" spans="1:13" ht="16.5" customHeight="1" x14ac:dyDescent="0.2">
      <c r="A223" s="72"/>
      <c r="B223" s="72"/>
      <c r="C223" s="72"/>
      <c r="D223" s="73"/>
      <c r="E223" s="72"/>
      <c r="F223" s="72"/>
      <c r="G223" s="27" t="s">
        <v>23</v>
      </c>
      <c r="H223" s="4">
        <f t="shared" si="24"/>
        <v>599.90000000000146</v>
      </c>
      <c r="I223" s="4">
        <v>0</v>
      </c>
      <c r="J223" s="4">
        <v>0</v>
      </c>
      <c r="K223" s="4">
        <v>0</v>
      </c>
      <c r="L223" s="4">
        <f>14535.2-13935.3</f>
        <v>599.90000000000146</v>
      </c>
      <c r="M223" s="4">
        <v>0</v>
      </c>
    </row>
    <row r="224" spans="1:13" ht="16.5" customHeight="1" x14ac:dyDescent="0.2">
      <c r="A224" s="72"/>
      <c r="B224" s="72"/>
      <c r="C224" s="72"/>
      <c r="D224" s="73"/>
      <c r="E224" s="72"/>
      <c r="F224" s="72"/>
      <c r="G224" s="27" t="s">
        <v>31</v>
      </c>
      <c r="H224" s="4">
        <f t="shared" si="24"/>
        <v>4131.6000000000004</v>
      </c>
      <c r="I224" s="4">
        <v>0</v>
      </c>
      <c r="J224" s="4">
        <v>0</v>
      </c>
      <c r="K224" s="4">
        <v>0</v>
      </c>
      <c r="L224" s="4">
        <v>4131.6000000000004</v>
      </c>
      <c r="M224" s="4">
        <v>0</v>
      </c>
    </row>
    <row r="225" spans="1:13" ht="16.5" customHeight="1" x14ac:dyDescent="0.2">
      <c r="A225" s="72"/>
      <c r="B225" s="72"/>
      <c r="C225" s="72"/>
      <c r="D225" s="73"/>
      <c r="E225" s="72"/>
      <c r="F225" s="72"/>
      <c r="G225" s="27" t="s">
        <v>32</v>
      </c>
      <c r="H225" s="4">
        <f t="shared" si="24"/>
        <v>0</v>
      </c>
      <c r="I225" s="4">
        <v>0</v>
      </c>
      <c r="J225" s="4">
        <v>0</v>
      </c>
      <c r="K225" s="4">
        <v>0</v>
      </c>
      <c r="L225" s="4">
        <v>0</v>
      </c>
      <c r="M225" s="4">
        <v>0</v>
      </c>
    </row>
    <row r="226" spans="1:13" ht="16.5" customHeight="1" x14ac:dyDescent="0.2">
      <c r="A226" s="72"/>
      <c r="B226" s="72"/>
      <c r="C226" s="72"/>
      <c r="D226" s="73"/>
      <c r="E226" s="72"/>
      <c r="F226" s="72"/>
      <c r="G226" s="27" t="s">
        <v>33</v>
      </c>
      <c r="H226" s="4">
        <f t="shared" si="24"/>
        <v>0</v>
      </c>
      <c r="I226" s="4">
        <v>0</v>
      </c>
      <c r="J226" s="4">
        <v>0</v>
      </c>
      <c r="K226" s="4">
        <v>0</v>
      </c>
      <c r="L226" s="4">
        <v>0</v>
      </c>
      <c r="M226" s="4">
        <v>0</v>
      </c>
    </row>
    <row r="227" spans="1:13" ht="23.45" customHeight="1" x14ac:dyDescent="0.2">
      <c r="A227" s="72"/>
      <c r="B227" s="72"/>
      <c r="C227" s="72"/>
      <c r="D227" s="78"/>
      <c r="E227" s="72"/>
      <c r="F227" s="72"/>
      <c r="G227" s="27" t="s">
        <v>34</v>
      </c>
      <c r="H227" s="4">
        <f t="shared" si="24"/>
        <v>0</v>
      </c>
      <c r="I227" s="4">
        <v>0</v>
      </c>
      <c r="J227" s="4">
        <v>0</v>
      </c>
      <c r="K227" s="4">
        <v>0</v>
      </c>
      <c r="L227" s="4">
        <v>0</v>
      </c>
      <c r="M227" s="4">
        <v>0</v>
      </c>
    </row>
    <row r="228" spans="1:13" ht="98.25" customHeight="1" x14ac:dyDescent="0.2">
      <c r="A228" s="72" t="s">
        <v>44</v>
      </c>
      <c r="B228" s="72" t="s">
        <v>12</v>
      </c>
      <c r="C228" s="72" t="s">
        <v>53</v>
      </c>
      <c r="D228" s="72" t="s">
        <v>25</v>
      </c>
      <c r="E228" s="72" t="s">
        <v>171</v>
      </c>
      <c r="F228" s="72" t="s">
        <v>172</v>
      </c>
      <c r="G228" s="27" t="s">
        <v>72</v>
      </c>
      <c r="H228" s="11">
        <f>H229+H230+H231+H232+H233+H234+H235+H236+H237+H238+H239</f>
        <v>379.40000000000003</v>
      </c>
      <c r="I228" s="11">
        <f>I229+I230+I231+I232+I233+I234</f>
        <v>0</v>
      </c>
      <c r="J228" s="11">
        <v>0</v>
      </c>
      <c r="K228" s="11">
        <f>K229+K230+K231+K232+K233+K234</f>
        <v>0</v>
      </c>
      <c r="L228" s="11">
        <f>L229+L230+L231+L232+L233+L234+L235+L236+L237+L238+L239</f>
        <v>379.40000000000003</v>
      </c>
      <c r="M228" s="11">
        <v>0</v>
      </c>
    </row>
    <row r="229" spans="1:13" ht="16.5" customHeight="1" x14ac:dyDescent="0.2">
      <c r="A229" s="72"/>
      <c r="B229" s="72"/>
      <c r="C229" s="72"/>
      <c r="D229" s="72"/>
      <c r="E229" s="72"/>
      <c r="F229" s="72"/>
      <c r="G229" s="27" t="s">
        <v>0</v>
      </c>
      <c r="H229" s="4">
        <f>J229+K229+L229</f>
        <v>0</v>
      </c>
      <c r="I229" s="4">
        <v>0</v>
      </c>
      <c r="J229" s="4">
        <v>0</v>
      </c>
      <c r="K229" s="4">
        <v>0</v>
      </c>
      <c r="L229" s="4">
        <v>0</v>
      </c>
      <c r="M229" s="4">
        <v>0</v>
      </c>
    </row>
    <row r="230" spans="1:13" ht="16.5" customHeight="1" x14ac:dyDescent="0.2">
      <c r="A230" s="72"/>
      <c r="B230" s="72"/>
      <c r="C230" s="72"/>
      <c r="D230" s="72"/>
      <c r="E230" s="72"/>
      <c r="F230" s="72"/>
      <c r="G230" s="27" t="s">
        <v>5</v>
      </c>
      <c r="H230" s="4">
        <f>J230+K230+L230</f>
        <v>0</v>
      </c>
      <c r="I230" s="4">
        <v>0</v>
      </c>
      <c r="J230" s="4">
        <v>0</v>
      </c>
      <c r="K230" s="4">
        <v>0</v>
      </c>
      <c r="L230" s="4">
        <v>0</v>
      </c>
      <c r="M230" s="4">
        <v>0</v>
      </c>
    </row>
    <row r="231" spans="1:13" ht="16.5" customHeight="1" x14ac:dyDescent="0.2">
      <c r="A231" s="72"/>
      <c r="B231" s="72"/>
      <c r="C231" s="72"/>
      <c r="D231" s="72"/>
      <c r="E231" s="72"/>
      <c r="F231" s="72"/>
      <c r="G231" s="27" t="s">
        <v>1</v>
      </c>
      <c r="H231" s="4">
        <f>J231+K231+L231</f>
        <v>0</v>
      </c>
      <c r="I231" s="4">
        <v>0</v>
      </c>
      <c r="J231" s="4">
        <v>0</v>
      </c>
      <c r="K231" s="4">
        <v>0</v>
      </c>
      <c r="L231" s="4">
        <v>0</v>
      </c>
      <c r="M231" s="4">
        <v>0</v>
      </c>
    </row>
    <row r="232" spans="1:13" ht="16.5" customHeight="1" x14ac:dyDescent="0.25">
      <c r="A232" s="72"/>
      <c r="B232" s="72"/>
      <c r="C232" s="72"/>
      <c r="D232" s="72"/>
      <c r="E232" s="72"/>
      <c r="F232" s="72"/>
      <c r="G232" s="27" t="s">
        <v>2</v>
      </c>
      <c r="H232" s="4">
        <f>J232+K232+L232+M232</f>
        <v>0</v>
      </c>
      <c r="I232" s="4">
        <v>0</v>
      </c>
      <c r="J232" s="4">
        <v>0</v>
      </c>
      <c r="K232" s="31">
        <v>0</v>
      </c>
      <c r="L232" s="31">
        <v>0</v>
      </c>
      <c r="M232" s="4">
        <v>0</v>
      </c>
    </row>
    <row r="233" spans="1:13" ht="16.5" customHeight="1" x14ac:dyDescent="0.25">
      <c r="A233" s="72"/>
      <c r="B233" s="72"/>
      <c r="C233" s="72"/>
      <c r="D233" s="72"/>
      <c r="E233" s="72"/>
      <c r="F233" s="72"/>
      <c r="G233" s="27" t="s">
        <v>3</v>
      </c>
      <c r="H233" s="4">
        <f t="shared" ref="H233:H239" si="25">J233+K233+L233</f>
        <v>10.3</v>
      </c>
      <c r="I233" s="32">
        <v>0</v>
      </c>
      <c r="J233" s="4">
        <v>0</v>
      </c>
      <c r="K233" s="31">
        <v>0</v>
      </c>
      <c r="L233" s="31">
        <v>10.3</v>
      </c>
      <c r="M233" s="4">
        <v>0</v>
      </c>
    </row>
    <row r="234" spans="1:13" ht="16.5" customHeight="1" x14ac:dyDescent="0.2">
      <c r="A234" s="72"/>
      <c r="B234" s="72"/>
      <c r="C234" s="72"/>
      <c r="D234" s="72"/>
      <c r="E234" s="72"/>
      <c r="F234" s="72"/>
      <c r="G234" s="27" t="s">
        <v>4</v>
      </c>
      <c r="H234" s="4">
        <f t="shared" si="25"/>
        <v>0</v>
      </c>
      <c r="I234" s="4">
        <v>0</v>
      </c>
      <c r="J234" s="4">
        <v>0</v>
      </c>
      <c r="K234" s="4">
        <v>0</v>
      </c>
      <c r="L234" s="4">
        <v>0</v>
      </c>
      <c r="M234" s="4">
        <v>0</v>
      </c>
    </row>
    <row r="235" spans="1:13" ht="16.5" customHeight="1" x14ac:dyDescent="0.2">
      <c r="A235" s="72"/>
      <c r="B235" s="72"/>
      <c r="C235" s="72"/>
      <c r="D235" s="72"/>
      <c r="E235" s="72"/>
      <c r="F235" s="72"/>
      <c r="G235" s="27" t="s">
        <v>23</v>
      </c>
      <c r="H235" s="4">
        <f t="shared" si="25"/>
        <v>369.1</v>
      </c>
      <c r="I235" s="4">
        <v>0</v>
      </c>
      <c r="J235" s="4">
        <v>0</v>
      </c>
      <c r="K235" s="4">
        <v>0</v>
      </c>
      <c r="L235" s="4">
        <v>369.1</v>
      </c>
      <c r="M235" s="4">
        <v>0</v>
      </c>
    </row>
    <row r="236" spans="1:13" ht="16.5" customHeight="1" x14ac:dyDescent="0.2">
      <c r="A236" s="72"/>
      <c r="B236" s="72"/>
      <c r="C236" s="72"/>
      <c r="D236" s="72"/>
      <c r="E236" s="72"/>
      <c r="F236" s="72"/>
      <c r="G236" s="27" t="s">
        <v>31</v>
      </c>
      <c r="H236" s="4">
        <f t="shared" si="25"/>
        <v>0</v>
      </c>
      <c r="I236" s="4">
        <v>0</v>
      </c>
      <c r="J236" s="4">
        <v>0</v>
      </c>
      <c r="K236" s="4">
        <v>0</v>
      </c>
      <c r="L236" s="4">
        <v>0</v>
      </c>
      <c r="M236" s="4">
        <v>0</v>
      </c>
    </row>
    <row r="237" spans="1:13" ht="16.5" customHeight="1" x14ac:dyDescent="0.2">
      <c r="A237" s="72"/>
      <c r="B237" s="72"/>
      <c r="C237" s="72"/>
      <c r="D237" s="72"/>
      <c r="E237" s="72"/>
      <c r="F237" s="72"/>
      <c r="G237" s="27" t="s">
        <v>32</v>
      </c>
      <c r="H237" s="4">
        <f t="shared" si="25"/>
        <v>0</v>
      </c>
      <c r="I237" s="4">
        <v>0</v>
      </c>
      <c r="J237" s="4">
        <v>0</v>
      </c>
      <c r="K237" s="4">
        <v>0</v>
      </c>
      <c r="L237" s="4">
        <v>0</v>
      </c>
      <c r="M237" s="4">
        <v>0</v>
      </c>
    </row>
    <row r="238" spans="1:13" ht="16.5" customHeight="1" x14ac:dyDescent="0.2">
      <c r="A238" s="72"/>
      <c r="B238" s="72"/>
      <c r="C238" s="72"/>
      <c r="D238" s="72"/>
      <c r="E238" s="72"/>
      <c r="F238" s="72"/>
      <c r="G238" s="27" t="s">
        <v>33</v>
      </c>
      <c r="H238" s="4">
        <f t="shared" si="25"/>
        <v>0</v>
      </c>
      <c r="I238" s="4">
        <v>0</v>
      </c>
      <c r="J238" s="4">
        <v>0</v>
      </c>
      <c r="K238" s="4">
        <v>0</v>
      </c>
      <c r="L238" s="4">
        <v>0</v>
      </c>
      <c r="M238" s="4">
        <v>0</v>
      </c>
    </row>
    <row r="239" spans="1:13" ht="22.9" customHeight="1" x14ac:dyDescent="0.2">
      <c r="A239" s="72"/>
      <c r="B239" s="72"/>
      <c r="C239" s="72"/>
      <c r="D239" s="72"/>
      <c r="E239" s="72"/>
      <c r="F239" s="72"/>
      <c r="G239" s="27" t="s">
        <v>34</v>
      </c>
      <c r="H239" s="4">
        <f t="shared" si="25"/>
        <v>0</v>
      </c>
      <c r="I239" s="4">
        <v>0</v>
      </c>
      <c r="J239" s="4">
        <v>0</v>
      </c>
      <c r="K239" s="4">
        <v>0</v>
      </c>
      <c r="L239" s="4">
        <v>0</v>
      </c>
      <c r="M239" s="4">
        <v>0</v>
      </c>
    </row>
    <row r="240" spans="1:13" ht="101.25" customHeight="1" x14ac:dyDescent="0.2">
      <c r="A240" s="72" t="s">
        <v>45</v>
      </c>
      <c r="B240" s="72" t="s">
        <v>12</v>
      </c>
      <c r="C240" s="72" t="s">
        <v>83</v>
      </c>
      <c r="D240" s="72" t="s">
        <v>68</v>
      </c>
      <c r="E240" s="72" t="s">
        <v>173</v>
      </c>
      <c r="F240" s="72" t="s">
        <v>174</v>
      </c>
      <c r="G240" s="27" t="s">
        <v>72</v>
      </c>
      <c r="H240" s="11">
        <f>H241+H242+H243+H244+H245+H246+H247+H248+H249+H250+H251</f>
        <v>5482.5</v>
      </c>
      <c r="I240" s="11">
        <f>I241+I242+I243+I244+I245+I246+I247+I248+I251</f>
        <v>5482.5</v>
      </c>
      <c r="J240" s="11">
        <v>0</v>
      </c>
      <c r="K240" s="11">
        <f>K241+K242+K243+K244+K245+K246</f>
        <v>0</v>
      </c>
      <c r="L240" s="11">
        <f>L241+L242+L243+L244+L245+L246+L247+L248+L249+L250+L251</f>
        <v>5482.5</v>
      </c>
      <c r="M240" s="11">
        <v>0</v>
      </c>
    </row>
    <row r="241" spans="1:13" ht="16.5" customHeight="1" x14ac:dyDescent="0.2">
      <c r="A241" s="72"/>
      <c r="B241" s="72"/>
      <c r="C241" s="72"/>
      <c r="D241" s="72"/>
      <c r="E241" s="72"/>
      <c r="F241" s="72"/>
      <c r="G241" s="27" t="s">
        <v>0</v>
      </c>
      <c r="H241" s="4">
        <f>J241+K241+L241</f>
        <v>0</v>
      </c>
      <c r="I241" s="4">
        <v>0</v>
      </c>
      <c r="J241" s="4">
        <v>0</v>
      </c>
      <c r="K241" s="4">
        <v>0</v>
      </c>
      <c r="L241" s="4">
        <v>0</v>
      </c>
      <c r="M241" s="4">
        <v>0</v>
      </c>
    </row>
    <row r="242" spans="1:13" ht="16.5" customHeight="1" x14ac:dyDescent="0.2">
      <c r="A242" s="72"/>
      <c r="B242" s="72"/>
      <c r="C242" s="72"/>
      <c r="D242" s="72"/>
      <c r="E242" s="72"/>
      <c r="F242" s="72"/>
      <c r="G242" s="27" t="s">
        <v>5</v>
      </c>
      <c r="H242" s="4">
        <f>J242+K242+L242</f>
        <v>0</v>
      </c>
      <c r="I242" s="4">
        <v>0</v>
      </c>
      <c r="J242" s="4">
        <v>0</v>
      </c>
      <c r="K242" s="4">
        <v>0</v>
      </c>
      <c r="L242" s="4">
        <v>0</v>
      </c>
      <c r="M242" s="4">
        <v>0</v>
      </c>
    </row>
    <row r="243" spans="1:13" ht="16.5" customHeight="1" x14ac:dyDescent="0.2">
      <c r="A243" s="72"/>
      <c r="B243" s="72"/>
      <c r="C243" s="72"/>
      <c r="D243" s="72"/>
      <c r="E243" s="72"/>
      <c r="F243" s="72"/>
      <c r="G243" s="27" t="s">
        <v>1</v>
      </c>
      <c r="H243" s="4">
        <f>J243+K243+L243</f>
        <v>0</v>
      </c>
      <c r="I243" s="4">
        <v>0</v>
      </c>
      <c r="J243" s="4">
        <v>0</v>
      </c>
      <c r="K243" s="4">
        <v>0</v>
      </c>
      <c r="L243" s="4">
        <v>0</v>
      </c>
      <c r="M243" s="4">
        <v>0</v>
      </c>
    </row>
    <row r="244" spans="1:13" ht="16.5" customHeight="1" x14ac:dyDescent="0.25">
      <c r="A244" s="72"/>
      <c r="B244" s="72"/>
      <c r="C244" s="72"/>
      <c r="D244" s="72"/>
      <c r="E244" s="72"/>
      <c r="F244" s="72"/>
      <c r="G244" s="27" t="s">
        <v>2</v>
      </c>
      <c r="H244" s="4">
        <f>J244+K244+L244+M244</f>
        <v>0</v>
      </c>
      <c r="I244" s="4">
        <v>0</v>
      </c>
      <c r="J244" s="4">
        <v>0</v>
      </c>
      <c r="K244" s="31">
        <v>0</v>
      </c>
      <c r="L244" s="31">
        <v>0</v>
      </c>
      <c r="M244" s="4">
        <v>0</v>
      </c>
    </row>
    <row r="245" spans="1:13" ht="16.5" customHeight="1" x14ac:dyDescent="0.25">
      <c r="A245" s="72"/>
      <c r="B245" s="72"/>
      <c r="C245" s="72"/>
      <c r="D245" s="72"/>
      <c r="E245" s="72"/>
      <c r="F245" s="72"/>
      <c r="G245" s="27" t="s">
        <v>3</v>
      </c>
      <c r="H245" s="4">
        <f t="shared" ref="H245:I251" si="26">J245+K245+L245</f>
        <v>0</v>
      </c>
      <c r="I245" s="4">
        <v>0</v>
      </c>
      <c r="J245" s="4">
        <v>0</v>
      </c>
      <c r="K245" s="32">
        <v>0</v>
      </c>
      <c r="L245" s="31">
        <v>0</v>
      </c>
      <c r="M245" s="4">
        <v>0</v>
      </c>
    </row>
    <row r="246" spans="1:13" ht="16.5" customHeight="1" x14ac:dyDescent="0.2">
      <c r="A246" s="72"/>
      <c r="B246" s="72"/>
      <c r="C246" s="72"/>
      <c r="D246" s="72"/>
      <c r="E246" s="72"/>
      <c r="F246" s="72"/>
      <c r="G246" s="27" t="s">
        <v>4</v>
      </c>
      <c r="H246" s="4">
        <f t="shared" si="26"/>
        <v>2736.5</v>
      </c>
      <c r="I246" s="4">
        <f t="shared" si="26"/>
        <v>2736.5</v>
      </c>
      <c r="J246" s="4">
        <v>0</v>
      </c>
      <c r="K246" s="4">
        <v>0</v>
      </c>
      <c r="L246" s="4">
        <f>2800-63.5</f>
        <v>2736.5</v>
      </c>
      <c r="M246" s="4">
        <v>0</v>
      </c>
    </row>
    <row r="247" spans="1:13" ht="16.5" customHeight="1" x14ac:dyDescent="0.2">
      <c r="A247" s="72"/>
      <c r="B247" s="72"/>
      <c r="C247" s="72"/>
      <c r="D247" s="72"/>
      <c r="E247" s="72"/>
      <c r="F247" s="72"/>
      <c r="G247" s="27" t="s">
        <v>23</v>
      </c>
      <c r="H247" s="4">
        <f t="shared" si="26"/>
        <v>2746</v>
      </c>
      <c r="I247" s="4">
        <v>2746</v>
      </c>
      <c r="J247" s="4">
        <v>0</v>
      </c>
      <c r="K247" s="4">
        <v>0</v>
      </c>
      <c r="L247" s="4">
        <v>2746</v>
      </c>
      <c r="M247" s="4">
        <v>0</v>
      </c>
    </row>
    <row r="248" spans="1:13" ht="16.5" customHeight="1" x14ac:dyDescent="0.2">
      <c r="A248" s="72"/>
      <c r="B248" s="72"/>
      <c r="C248" s="72"/>
      <c r="D248" s="72"/>
      <c r="E248" s="72"/>
      <c r="F248" s="72"/>
      <c r="G248" s="27" t="s">
        <v>31</v>
      </c>
      <c r="H248" s="4">
        <f t="shared" si="26"/>
        <v>0</v>
      </c>
      <c r="I248" s="4">
        <v>0</v>
      </c>
      <c r="J248" s="4">
        <v>0</v>
      </c>
      <c r="K248" s="4">
        <v>0</v>
      </c>
      <c r="L248" s="4">
        <v>0</v>
      </c>
      <c r="M248" s="4">
        <v>0</v>
      </c>
    </row>
    <row r="249" spans="1:13" ht="16.5" customHeight="1" x14ac:dyDescent="0.2">
      <c r="A249" s="72"/>
      <c r="B249" s="72"/>
      <c r="C249" s="72"/>
      <c r="D249" s="72"/>
      <c r="E249" s="72"/>
      <c r="F249" s="72"/>
      <c r="G249" s="27" t="s">
        <v>32</v>
      </c>
      <c r="H249" s="4">
        <f t="shared" si="26"/>
        <v>0</v>
      </c>
      <c r="I249" s="4">
        <v>0</v>
      </c>
      <c r="J249" s="4">
        <v>0</v>
      </c>
      <c r="K249" s="4">
        <v>0</v>
      </c>
      <c r="L249" s="4">
        <v>0</v>
      </c>
      <c r="M249" s="4">
        <v>0</v>
      </c>
    </row>
    <row r="250" spans="1:13" ht="16.5" customHeight="1" x14ac:dyDescent="0.2">
      <c r="A250" s="72"/>
      <c r="B250" s="72"/>
      <c r="C250" s="72"/>
      <c r="D250" s="72"/>
      <c r="E250" s="72"/>
      <c r="F250" s="72"/>
      <c r="G250" s="27" t="s">
        <v>33</v>
      </c>
      <c r="H250" s="4">
        <f t="shared" si="26"/>
        <v>0</v>
      </c>
      <c r="I250" s="4">
        <v>0</v>
      </c>
      <c r="J250" s="4">
        <v>0</v>
      </c>
      <c r="K250" s="4">
        <v>0</v>
      </c>
      <c r="L250" s="4">
        <v>0</v>
      </c>
      <c r="M250" s="4">
        <v>0</v>
      </c>
    </row>
    <row r="251" spans="1:13" ht="16.149999999999999" customHeight="1" x14ac:dyDescent="0.2">
      <c r="A251" s="72"/>
      <c r="B251" s="72"/>
      <c r="C251" s="72"/>
      <c r="D251" s="72"/>
      <c r="E251" s="72"/>
      <c r="F251" s="72"/>
      <c r="G251" s="27" t="s">
        <v>34</v>
      </c>
      <c r="H251" s="4">
        <f t="shared" si="26"/>
        <v>0</v>
      </c>
      <c r="I251" s="4">
        <v>0</v>
      </c>
      <c r="J251" s="4">
        <v>0</v>
      </c>
      <c r="K251" s="4">
        <v>0</v>
      </c>
      <c r="L251" s="4">
        <v>0</v>
      </c>
      <c r="M251" s="4">
        <v>0</v>
      </c>
    </row>
    <row r="252" spans="1:13" ht="103.5" customHeight="1" x14ac:dyDescent="0.2">
      <c r="A252" s="72" t="s">
        <v>131</v>
      </c>
      <c r="B252" s="72" t="s">
        <v>37</v>
      </c>
      <c r="C252" s="72" t="s">
        <v>24</v>
      </c>
      <c r="D252" s="72" t="s">
        <v>69</v>
      </c>
      <c r="E252" s="77" t="s">
        <v>173</v>
      </c>
      <c r="F252" s="77" t="s">
        <v>175</v>
      </c>
      <c r="G252" s="27" t="s">
        <v>72</v>
      </c>
      <c r="H252" s="11">
        <f>H253+H254+H255+H256+H257+H258+H259+H260+H261+H262+H263</f>
        <v>241</v>
      </c>
      <c r="I252" s="11">
        <f t="shared" ref="I252:M252" si="27">I253+I254+I255+I256+I257+I258+I259+I260+I261+I262+I263</f>
        <v>230</v>
      </c>
      <c r="J252" s="11">
        <f t="shared" si="27"/>
        <v>0</v>
      </c>
      <c r="K252" s="11">
        <f t="shared" si="27"/>
        <v>0</v>
      </c>
      <c r="L252" s="11">
        <f t="shared" si="27"/>
        <v>241</v>
      </c>
      <c r="M252" s="11">
        <f t="shared" si="27"/>
        <v>0</v>
      </c>
    </row>
    <row r="253" spans="1:13" ht="16.5" customHeight="1" x14ac:dyDescent="0.2">
      <c r="A253" s="72"/>
      <c r="B253" s="72"/>
      <c r="C253" s="72"/>
      <c r="D253" s="72"/>
      <c r="E253" s="73"/>
      <c r="F253" s="73"/>
      <c r="G253" s="27" t="s">
        <v>0</v>
      </c>
      <c r="H253" s="4">
        <f>J253+K253+L253+M253</f>
        <v>0</v>
      </c>
      <c r="I253" s="4">
        <v>0</v>
      </c>
      <c r="J253" s="4">
        <v>0</v>
      </c>
      <c r="K253" s="4">
        <v>0</v>
      </c>
      <c r="L253" s="4">
        <v>0</v>
      </c>
      <c r="M253" s="4">
        <v>0</v>
      </c>
    </row>
    <row r="254" spans="1:13" ht="16.5" customHeight="1" x14ac:dyDescent="0.2">
      <c r="A254" s="72"/>
      <c r="B254" s="72"/>
      <c r="C254" s="72"/>
      <c r="D254" s="72"/>
      <c r="E254" s="73"/>
      <c r="F254" s="73"/>
      <c r="G254" s="27" t="s">
        <v>5</v>
      </c>
      <c r="H254" s="4">
        <f t="shared" ref="H254:H263" si="28">J254+K254+L254+M254</f>
        <v>0</v>
      </c>
      <c r="I254" s="4">
        <v>0</v>
      </c>
      <c r="J254" s="4">
        <v>0</v>
      </c>
      <c r="K254" s="4">
        <v>0</v>
      </c>
      <c r="L254" s="4">
        <v>0</v>
      </c>
      <c r="M254" s="4">
        <v>0</v>
      </c>
    </row>
    <row r="255" spans="1:13" ht="16.5" customHeight="1" x14ac:dyDescent="0.2">
      <c r="A255" s="72"/>
      <c r="B255" s="72"/>
      <c r="C255" s="72"/>
      <c r="D255" s="72"/>
      <c r="E255" s="73"/>
      <c r="F255" s="73"/>
      <c r="G255" s="27" t="s">
        <v>1</v>
      </c>
      <c r="H255" s="4">
        <f t="shared" si="28"/>
        <v>0</v>
      </c>
      <c r="I255" s="4">
        <v>0</v>
      </c>
      <c r="J255" s="4">
        <v>0</v>
      </c>
      <c r="K255" s="4">
        <v>0</v>
      </c>
      <c r="L255" s="4">
        <v>0</v>
      </c>
      <c r="M255" s="4">
        <v>0</v>
      </c>
    </row>
    <row r="256" spans="1:13" ht="16.5" customHeight="1" x14ac:dyDescent="0.25">
      <c r="A256" s="72"/>
      <c r="B256" s="72"/>
      <c r="C256" s="72"/>
      <c r="D256" s="72"/>
      <c r="E256" s="73"/>
      <c r="F256" s="73"/>
      <c r="G256" s="27" t="s">
        <v>2</v>
      </c>
      <c r="H256" s="4">
        <f t="shared" si="28"/>
        <v>0</v>
      </c>
      <c r="I256" s="4">
        <v>0</v>
      </c>
      <c r="J256" s="4">
        <v>0</v>
      </c>
      <c r="K256" s="31">
        <v>0</v>
      </c>
      <c r="L256" s="31">
        <v>0</v>
      </c>
      <c r="M256" s="4">
        <v>0</v>
      </c>
    </row>
    <row r="257" spans="1:13" ht="16.5" customHeight="1" x14ac:dyDescent="0.25">
      <c r="A257" s="72"/>
      <c r="B257" s="72"/>
      <c r="C257" s="72"/>
      <c r="D257" s="72"/>
      <c r="E257" s="73"/>
      <c r="F257" s="73"/>
      <c r="G257" s="27" t="s">
        <v>3</v>
      </c>
      <c r="H257" s="4">
        <f t="shared" si="28"/>
        <v>0</v>
      </c>
      <c r="I257" s="32">
        <v>0</v>
      </c>
      <c r="J257" s="4">
        <v>0</v>
      </c>
      <c r="K257" s="32">
        <v>0</v>
      </c>
      <c r="L257" s="31">
        <v>0</v>
      </c>
      <c r="M257" s="4">
        <v>0</v>
      </c>
    </row>
    <row r="258" spans="1:13" ht="16.5" customHeight="1" x14ac:dyDescent="0.2">
      <c r="A258" s="72"/>
      <c r="B258" s="72"/>
      <c r="C258" s="72"/>
      <c r="D258" s="72"/>
      <c r="E258" s="73"/>
      <c r="F258" s="73"/>
      <c r="G258" s="27" t="s">
        <v>4</v>
      </c>
      <c r="H258" s="4">
        <f t="shared" si="28"/>
        <v>230</v>
      </c>
      <c r="I258" s="4">
        <v>230</v>
      </c>
      <c r="J258" s="4">
        <v>0</v>
      </c>
      <c r="K258" s="4">
        <v>0</v>
      </c>
      <c r="L258" s="4">
        <v>230</v>
      </c>
      <c r="M258" s="4">
        <v>0</v>
      </c>
    </row>
    <row r="259" spans="1:13" ht="16.5" customHeight="1" x14ac:dyDescent="0.2">
      <c r="A259" s="72"/>
      <c r="B259" s="72"/>
      <c r="C259" s="72"/>
      <c r="D259" s="72"/>
      <c r="E259" s="73"/>
      <c r="F259" s="73"/>
      <c r="G259" s="27" t="s">
        <v>23</v>
      </c>
      <c r="H259" s="4">
        <f t="shared" si="28"/>
        <v>0</v>
      </c>
      <c r="I259" s="4">
        <v>0</v>
      </c>
      <c r="J259" s="4">
        <v>0</v>
      </c>
      <c r="K259" s="4">
        <v>0</v>
      </c>
      <c r="L259" s="4">
        <v>0</v>
      </c>
      <c r="M259" s="4">
        <v>0</v>
      </c>
    </row>
    <row r="260" spans="1:13" ht="16.5" customHeight="1" x14ac:dyDescent="0.2">
      <c r="A260" s="72"/>
      <c r="B260" s="72"/>
      <c r="C260" s="72"/>
      <c r="D260" s="72"/>
      <c r="E260" s="73"/>
      <c r="F260" s="73"/>
      <c r="G260" s="27" t="s">
        <v>31</v>
      </c>
      <c r="H260" s="4">
        <f t="shared" si="28"/>
        <v>11</v>
      </c>
      <c r="I260" s="4">
        <v>0</v>
      </c>
      <c r="J260" s="4">
        <v>0</v>
      </c>
      <c r="K260" s="4">
        <v>0</v>
      </c>
      <c r="L260" s="4">
        <v>11</v>
      </c>
      <c r="M260" s="4">
        <v>0</v>
      </c>
    </row>
    <row r="261" spans="1:13" ht="16.5" customHeight="1" x14ac:dyDescent="0.2">
      <c r="A261" s="72"/>
      <c r="B261" s="72"/>
      <c r="C261" s="72"/>
      <c r="D261" s="72"/>
      <c r="E261" s="73"/>
      <c r="F261" s="73"/>
      <c r="G261" s="27" t="s">
        <v>32</v>
      </c>
      <c r="H261" s="4">
        <f t="shared" si="28"/>
        <v>0</v>
      </c>
      <c r="I261" s="4">
        <v>0</v>
      </c>
      <c r="J261" s="4">
        <v>0</v>
      </c>
      <c r="K261" s="4">
        <v>0</v>
      </c>
      <c r="L261" s="4">
        <v>0</v>
      </c>
      <c r="M261" s="4">
        <v>0</v>
      </c>
    </row>
    <row r="262" spans="1:13" ht="16.5" customHeight="1" x14ac:dyDescent="0.2">
      <c r="A262" s="72"/>
      <c r="B262" s="72"/>
      <c r="C262" s="72"/>
      <c r="D262" s="72"/>
      <c r="E262" s="73"/>
      <c r="F262" s="73"/>
      <c r="G262" s="27" t="s">
        <v>33</v>
      </c>
      <c r="H262" s="4">
        <f t="shared" si="28"/>
        <v>0</v>
      </c>
      <c r="I262" s="4">
        <v>0</v>
      </c>
      <c r="J262" s="4">
        <v>0</v>
      </c>
      <c r="K262" s="4">
        <v>0</v>
      </c>
      <c r="L262" s="4">
        <v>0</v>
      </c>
      <c r="M262" s="4">
        <v>0</v>
      </c>
    </row>
    <row r="263" spans="1:13" ht="22.15" customHeight="1" x14ac:dyDescent="0.2">
      <c r="A263" s="72"/>
      <c r="B263" s="72"/>
      <c r="C263" s="72"/>
      <c r="D263" s="72"/>
      <c r="E263" s="78"/>
      <c r="F263" s="78"/>
      <c r="G263" s="27" t="s">
        <v>34</v>
      </c>
      <c r="H263" s="4">
        <f t="shared" si="28"/>
        <v>0</v>
      </c>
      <c r="I263" s="4">
        <v>0</v>
      </c>
      <c r="J263" s="4">
        <v>0</v>
      </c>
      <c r="K263" s="4">
        <v>0</v>
      </c>
      <c r="L263" s="4">
        <v>0</v>
      </c>
      <c r="M263" s="4">
        <v>0</v>
      </c>
    </row>
    <row r="264" spans="1:13" ht="94.5" customHeight="1" x14ac:dyDescent="0.2">
      <c r="A264" s="72" t="s">
        <v>82</v>
      </c>
      <c r="B264" s="72" t="s">
        <v>12</v>
      </c>
      <c r="C264" s="72" t="s">
        <v>84</v>
      </c>
      <c r="D264" s="87">
        <v>7138.3</v>
      </c>
      <c r="E264" s="83" t="s">
        <v>106</v>
      </c>
      <c r="F264" s="83" t="s">
        <v>106</v>
      </c>
      <c r="G264" s="27" t="s">
        <v>72</v>
      </c>
      <c r="H264" s="11">
        <f>H265+H266+H267+H268+H269+H270+H271+H272+H273+H274+H275</f>
        <v>-2.2648549702353193E-14</v>
      </c>
      <c r="I264" s="11">
        <f>I271</f>
        <v>0</v>
      </c>
      <c r="J264" s="11">
        <v>0</v>
      </c>
      <c r="K264" s="11">
        <f>K265+K266+K267+K268+K269+K270</f>
        <v>0</v>
      </c>
      <c r="L264" s="11">
        <f>L265+L266+L267+L268+L269+L270+L271+L272+L273+L274+L275</f>
        <v>-2.2648549702353193E-14</v>
      </c>
      <c r="M264" s="11">
        <v>0</v>
      </c>
    </row>
    <row r="265" spans="1:13" ht="16.5" customHeight="1" x14ac:dyDescent="0.2">
      <c r="A265" s="72"/>
      <c r="B265" s="72"/>
      <c r="C265" s="72"/>
      <c r="D265" s="87"/>
      <c r="E265" s="79"/>
      <c r="F265" s="79"/>
      <c r="G265" s="27" t="s">
        <v>0</v>
      </c>
      <c r="H265" s="4">
        <f>J265+K265+L265+M265</f>
        <v>0</v>
      </c>
      <c r="I265" s="4">
        <v>0</v>
      </c>
      <c r="J265" s="4">
        <v>0</v>
      </c>
      <c r="K265" s="4">
        <v>0</v>
      </c>
      <c r="L265" s="4">
        <v>0</v>
      </c>
      <c r="M265" s="4">
        <v>0</v>
      </c>
    </row>
    <row r="266" spans="1:13" ht="16.5" customHeight="1" x14ac:dyDescent="0.2">
      <c r="A266" s="72"/>
      <c r="B266" s="72"/>
      <c r="C266" s="72"/>
      <c r="D266" s="87"/>
      <c r="E266" s="79"/>
      <c r="F266" s="79"/>
      <c r="G266" s="27" t="s">
        <v>5</v>
      </c>
      <c r="H266" s="4">
        <f t="shared" ref="H266:H275" si="29">J266+K266+L266+M266</f>
        <v>0</v>
      </c>
      <c r="I266" s="4">
        <v>0</v>
      </c>
      <c r="J266" s="4">
        <v>0</v>
      </c>
      <c r="K266" s="4">
        <v>0</v>
      </c>
      <c r="L266" s="4">
        <v>0</v>
      </c>
      <c r="M266" s="4">
        <v>0</v>
      </c>
    </row>
    <row r="267" spans="1:13" ht="16.5" customHeight="1" x14ac:dyDescent="0.2">
      <c r="A267" s="72"/>
      <c r="B267" s="72"/>
      <c r="C267" s="72"/>
      <c r="D267" s="87"/>
      <c r="E267" s="79"/>
      <c r="F267" s="79"/>
      <c r="G267" s="27" t="s">
        <v>1</v>
      </c>
      <c r="H267" s="4">
        <f t="shared" si="29"/>
        <v>0</v>
      </c>
      <c r="I267" s="4">
        <v>0</v>
      </c>
      <c r="J267" s="4">
        <v>0</v>
      </c>
      <c r="K267" s="4">
        <v>0</v>
      </c>
      <c r="L267" s="4">
        <v>0</v>
      </c>
      <c r="M267" s="4">
        <v>0</v>
      </c>
    </row>
    <row r="268" spans="1:13" ht="15.75" x14ac:dyDescent="0.25">
      <c r="A268" s="72"/>
      <c r="B268" s="72"/>
      <c r="C268" s="72"/>
      <c r="D268" s="87"/>
      <c r="E268" s="79"/>
      <c r="F268" s="79"/>
      <c r="G268" s="27" t="s">
        <v>2</v>
      </c>
      <c r="H268" s="4">
        <f t="shared" si="29"/>
        <v>0</v>
      </c>
      <c r="I268" s="4">
        <v>0</v>
      </c>
      <c r="J268" s="4">
        <v>0</v>
      </c>
      <c r="K268" s="31">
        <v>0</v>
      </c>
      <c r="L268" s="31">
        <v>0</v>
      </c>
      <c r="M268" s="4">
        <v>0</v>
      </c>
    </row>
    <row r="269" spans="1:13" ht="15.75" x14ac:dyDescent="0.25">
      <c r="A269" s="72"/>
      <c r="B269" s="72"/>
      <c r="C269" s="72"/>
      <c r="D269" s="87"/>
      <c r="E269" s="79"/>
      <c r="F269" s="79"/>
      <c r="G269" s="27" t="s">
        <v>3</v>
      </c>
      <c r="H269" s="4">
        <f t="shared" si="29"/>
        <v>0</v>
      </c>
      <c r="I269" s="32">
        <v>0</v>
      </c>
      <c r="J269" s="4">
        <v>0</v>
      </c>
      <c r="K269" s="32">
        <v>0</v>
      </c>
      <c r="L269" s="31">
        <v>0</v>
      </c>
      <c r="M269" s="4">
        <v>0</v>
      </c>
    </row>
    <row r="270" spans="1:13" ht="15.75" x14ac:dyDescent="0.2">
      <c r="A270" s="72"/>
      <c r="B270" s="72"/>
      <c r="C270" s="72"/>
      <c r="D270" s="87"/>
      <c r="E270" s="79"/>
      <c r="F270" s="79"/>
      <c r="G270" s="27" t="s">
        <v>4</v>
      </c>
      <c r="H270" s="4">
        <f t="shared" si="29"/>
        <v>0</v>
      </c>
      <c r="I270" s="4">
        <v>0</v>
      </c>
      <c r="J270" s="4">
        <v>0</v>
      </c>
      <c r="K270" s="4">
        <v>0</v>
      </c>
      <c r="L270" s="4">
        <v>0</v>
      </c>
      <c r="M270" s="4">
        <v>0</v>
      </c>
    </row>
    <row r="271" spans="1:13" ht="15.75" x14ac:dyDescent="0.2">
      <c r="A271" s="72"/>
      <c r="B271" s="72"/>
      <c r="C271" s="72"/>
      <c r="D271" s="87"/>
      <c r="E271" s="79"/>
      <c r="F271" s="79"/>
      <c r="G271" s="27" t="s">
        <v>23</v>
      </c>
      <c r="H271" s="4">
        <f t="shared" si="29"/>
        <v>-2.2648549702353193E-14</v>
      </c>
      <c r="I271" s="4">
        <v>0</v>
      </c>
      <c r="J271" s="4">
        <v>0</v>
      </c>
      <c r="K271" s="4">
        <v>0</v>
      </c>
      <c r="L271" s="4">
        <f>454.9-251-200-3.9</f>
        <v>-2.2648549702353193E-14</v>
      </c>
      <c r="M271" s="4">
        <v>0</v>
      </c>
    </row>
    <row r="272" spans="1:13" ht="15.75" x14ac:dyDescent="0.2">
      <c r="A272" s="72"/>
      <c r="B272" s="72"/>
      <c r="C272" s="72"/>
      <c r="D272" s="87"/>
      <c r="E272" s="79"/>
      <c r="F272" s="79"/>
      <c r="G272" s="27" t="s">
        <v>31</v>
      </c>
      <c r="H272" s="4">
        <f t="shared" si="29"/>
        <v>0</v>
      </c>
      <c r="I272" s="4">
        <v>0</v>
      </c>
      <c r="J272" s="4">
        <v>0</v>
      </c>
      <c r="K272" s="4">
        <v>0</v>
      </c>
      <c r="L272" s="4">
        <v>0</v>
      </c>
      <c r="M272" s="4">
        <v>0</v>
      </c>
    </row>
    <row r="273" spans="1:17" ht="15.75" x14ac:dyDescent="0.2">
      <c r="A273" s="72"/>
      <c r="B273" s="72"/>
      <c r="C273" s="72"/>
      <c r="D273" s="87"/>
      <c r="E273" s="79"/>
      <c r="F273" s="79"/>
      <c r="G273" s="27" t="s">
        <v>32</v>
      </c>
      <c r="H273" s="4">
        <f t="shared" si="29"/>
        <v>0</v>
      </c>
      <c r="I273" s="4">
        <v>0</v>
      </c>
      <c r="J273" s="4">
        <v>0</v>
      </c>
      <c r="K273" s="4">
        <v>0</v>
      </c>
      <c r="L273" s="4">
        <v>0</v>
      </c>
      <c r="M273" s="4">
        <v>0</v>
      </c>
    </row>
    <row r="274" spans="1:17" ht="15.75" x14ac:dyDescent="0.2">
      <c r="A274" s="72"/>
      <c r="B274" s="72"/>
      <c r="C274" s="72"/>
      <c r="D274" s="87"/>
      <c r="E274" s="79"/>
      <c r="F274" s="79"/>
      <c r="G274" s="27" t="s">
        <v>33</v>
      </c>
      <c r="H274" s="4">
        <f t="shared" si="29"/>
        <v>0</v>
      </c>
      <c r="I274" s="4">
        <v>0</v>
      </c>
      <c r="J274" s="4">
        <v>0</v>
      </c>
      <c r="K274" s="4">
        <v>0</v>
      </c>
      <c r="L274" s="4">
        <v>0</v>
      </c>
      <c r="M274" s="4">
        <v>0</v>
      </c>
    </row>
    <row r="275" spans="1:17" ht="23.25" customHeight="1" x14ac:dyDescent="0.2">
      <c r="A275" s="72"/>
      <c r="B275" s="72"/>
      <c r="C275" s="72"/>
      <c r="D275" s="87"/>
      <c r="E275" s="84"/>
      <c r="F275" s="84"/>
      <c r="G275" s="27" t="s">
        <v>34</v>
      </c>
      <c r="H275" s="4">
        <f t="shared" si="29"/>
        <v>0</v>
      </c>
      <c r="I275" s="4">
        <v>0</v>
      </c>
      <c r="J275" s="4">
        <v>0</v>
      </c>
      <c r="K275" s="4">
        <v>0</v>
      </c>
      <c r="L275" s="4">
        <v>0</v>
      </c>
      <c r="M275" s="4">
        <v>0</v>
      </c>
    </row>
    <row r="276" spans="1:17" ht="110.25" x14ac:dyDescent="0.2">
      <c r="A276" s="72" t="s">
        <v>46</v>
      </c>
      <c r="B276" s="72" t="s">
        <v>12</v>
      </c>
      <c r="C276" s="72" t="s">
        <v>27</v>
      </c>
      <c r="D276" s="72" t="s">
        <v>28</v>
      </c>
      <c r="E276" s="72" t="s">
        <v>173</v>
      </c>
      <c r="F276" s="72" t="s">
        <v>171</v>
      </c>
      <c r="G276" s="27" t="s">
        <v>72</v>
      </c>
      <c r="H276" s="11">
        <f>H277+H278+H279+H280+H281+H282</f>
        <v>1402.5</v>
      </c>
      <c r="I276" s="11">
        <f>I277+I278+I279+I280+I281+I282</f>
        <v>1402.5</v>
      </c>
      <c r="J276" s="11">
        <v>0</v>
      </c>
      <c r="K276" s="11">
        <f>K277+K278+K279+K280+K281+K282</f>
        <v>0</v>
      </c>
      <c r="L276" s="11">
        <f>L277+L278+L279+L280+L281+L282</f>
        <v>1402.5</v>
      </c>
      <c r="M276" s="11">
        <v>0</v>
      </c>
    </row>
    <row r="277" spans="1:17" ht="15.75" x14ac:dyDescent="0.2">
      <c r="A277" s="72"/>
      <c r="B277" s="72"/>
      <c r="C277" s="72"/>
      <c r="D277" s="72"/>
      <c r="E277" s="72"/>
      <c r="F277" s="72"/>
      <c r="G277" s="27" t="s">
        <v>0</v>
      </c>
      <c r="H277" s="4">
        <f>J277+K277+L277</f>
        <v>0</v>
      </c>
      <c r="I277" s="4">
        <v>0</v>
      </c>
      <c r="J277" s="4">
        <v>0</v>
      </c>
      <c r="K277" s="4">
        <v>0</v>
      </c>
      <c r="L277" s="4">
        <v>0</v>
      </c>
      <c r="M277" s="4">
        <v>0</v>
      </c>
    </row>
    <row r="278" spans="1:17" ht="15.75" x14ac:dyDescent="0.2">
      <c r="A278" s="72"/>
      <c r="B278" s="72"/>
      <c r="C278" s="72"/>
      <c r="D278" s="72"/>
      <c r="E278" s="72"/>
      <c r="F278" s="72"/>
      <c r="G278" s="27" t="s">
        <v>5</v>
      </c>
      <c r="H278" s="4">
        <f t="shared" ref="H278:H287" si="30">J278+K278+L278</f>
        <v>0</v>
      </c>
      <c r="I278" s="4">
        <v>0</v>
      </c>
      <c r="J278" s="4">
        <v>0</v>
      </c>
      <c r="K278" s="4">
        <v>0</v>
      </c>
      <c r="L278" s="4">
        <v>0</v>
      </c>
      <c r="M278" s="4">
        <v>0</v>
      </c>
    </row>
    <row r="279" spans="1:17" ht="15.75" x14ac:dyDescent="0.2">
      <c r="A279" s="72"/>
      <c r="B279" s="72"/>
      <c r="C279" s="72"/>
      <c r="D279" s="72"/>
      <c r="E279" s="72"/>
      <c r="F279" s="72"/>
      <c r="G279" s="27" t="s">
        <v>1</v>
      </c>
      <c r="H279" s="4">
        <f t="shared" si="30"/>
        <v>0</v>
      </c>
      <c r="I279" s="4">
        <v>0</v>
      </c>
      <c r="J279" s="4">
        <v>0</v>
      </c>
      <c r="K279" s="4">
        <v>0</v>
      </c>
      <c r="L279" s="4">
        <v>0</v>
      </c>
      <c r="M279" s="4">
        <v>0</v>
      </c>
    </row>
    <row r="280" spans="1:17" ht="15.75" x14ac:dyDescent="0.25">
      <c r="A280" s="72"/>
      <c r="B280" s="72"/>
      <c r="C280" s="72"/>
      <c r="D280" s="72"/>
      <c r="E280" s="72"/>
      <c r="F280" s="72"/>
      <c r="G280" s="27" t="s">
        <v>2</v>
      </c>
      <c r="H280" s="4">
        <f t="shared" si="30"/>
        <v>0</v>
      </c>
      <c r="I280" s="4">
        <v>0</v>
      </c>
      <c r="J280" s="4">
        <v>0</v>
      </c>
      <c r="K280" s="31">
        <v>0</v>
      </c>
      <c r="L280" s="31">
        <v>0</v>
      </c>
      <c r="M280" s="4">
        <v>0</v>
      </c>
    </row>
    <row r="281" spans="1:17" ht="15.75" x14ac:dyDescent="0.2">
      <c r="A281" s="72"/>
      <c r="B281" s="72"/>
      <c r="C281" s="72"/>
      <c r="D281" s="72"/>
      <c r="E281" s="72"/>
      <c r="F281" s="72"/>
      <c r="G281" s="27" t="s">
        <v>3</v>
      </c>
      <c r="H281" s="11">
        <f t="shared" si="30"/>
        <v>1402.5</v>
      </c>
      <c r="I281" s="11">
        <v>1402.5</v>
      </c>
      <c r="J281" s="11">
        <v>0</v>
      </c>
      <c r="K281" s="11">
        <v>0</v>
      </c>
      <c r="L281" s="37">
        <v>1402.5</v>
      </c>
      <c r="M281" s="4">
        <v>0</v>
      </c>
    </row>
    <row r="282" spans="1:17" ht="15.75" x14ac:dyDescent="0.2">
      <c r="A282" s="72"/>
      <c r="B282" s="72"/>
      <c r="C282" s="72"/>
      <c r="D282" s="72"/>
      <c r="E282" s="72"/>
      <c r="F282" s="72"/>
      <c r="G282" s="27" t="s">
        <v>4</v>
      </c>
      <c r="H282" s="11">
        <f t="shared" si="30"/>
        <v>0</v>
      </c>
      <c r="I282" s="11">
        <v>0</v>
      </c>
      <c r="J282" s="11">
        <v>0</v>
      </c>
      <c r="K282" s="11">
        <v>0</v>
      </c>
      <c r="L282" s="11">
        <v>0</v>
      </c>
      <c r="M282" s="4">
        <v>0</v>
      </c>
    </row>
    <row r="283" spans="1:17" ht="15.75" x14ac:dyDescent="0.2">
      <c r="A283" s="72"/>
      <c r="B283" s="72"/>
      <c r="C283" s="72"/>
      <c r="D283" s="72"/>
      <c r="E283" s="72"/>
      <c r="F283" s="72"/>
      <c r="G283" s="27" t="s">
        <v>23</v>
      </c>
      <c r="H283" s="4">
        <f t="shared" si="30"/>
        <v>0</v>
      </c>
      <c r="I283" s="4">
        <v>0</v>
      </c>
      <c r="J283" s="4">
        <v>0</v>
      </c>
      <c r="K283" s="4">
        <v>0</v>
      </c>
      <c r="L283" s="4">
        <v>0</v>
      </c>
      <c r="M283" s="4">
        <v>0</v>
      </c>
      <c r="Q283" s="12"/>
    </row>
    <row r="284" spans="1:17" ht="15.75" x14ac:dyDescent="0.2">
      <c r="A284" s="72"/>
      <c r="B284" s="72"/>
      <c r="C284" s="72"/>
      <c r="D284" s="72"/>
      <c r="E284" s="72"/>
      <c r="F284" s="72"/>
      <c r="G284" s="27" t="s">
        <v>31</v>
      </c>
      <c r="H284" s="4">
        <f t="shared" si="30"/>
        <v>0</v>
      </c>
      <c r="I284" s="4">
        <v>0</v>
      </c>
      <c r="J284" s="4">
        <v>0</v>
      </c>
      <c r="K284" s="4">
        <v>0</v>
      </c>
      <c r="L284" s="4">
        <v>0</v>
      </c>
      <c r="M284" s="4">
        <v>0</v>
      </c>
    </row>
    <row r="285" spans="1:17" ht="15.75" x14ac:dyDescent="0.2">
      <c r="A285" s="72"/>
      <c r="B285" s="72"/>
      <c r="C285" s="72"/>
      <c r="D285" s="72"/>
      <c r="E285" s="72"/>
      <c r="F285" s="72"/>
      <c r="G285" s="27" t="s">
        <v>32</v>
      </c>
      <c r="H285" s="4">
        <f t="shared" si="30"/>
        <v>0</v>
      </c>
      <c r="I285" s="4">
        <v>0</v>
      </c>
      <c r="J285" s="4">
        <v>0</v>
      </c>
      <c r="K285" s="4">
        <v>0</v>
      </c>
      <c r="L285" s="4">
        <v>0</v>
      </c>
      <c r="M285" s="4">
        <v>0</v>
      </c>
    </row>
    <row r="286" spans="1:17" ht="15.75" x14ac:dyDescent="0.2">
      <c r="A286" s="72"/>
      <c r="B286" s="72"/>
      <c r="C286" s="72"/>
      <c r="D286" s="72"/>
      <c r="E286" s="72"/>
      <c r="F286" s="72"/>
      <c r="G286" s="27" t="s">
        <v>33</v>
      </c>
      <c r="H286" s="4">
        <f t="shared" si="30"/>
        <v>0</v>
      </c>
      <c r="I286" s="4">
        <v>0</v>
      </c>
      <c r="J286" s="4">
        <v>0</v>
      </c>
      <c r="K286" s="4">
        <v>0</v>
      </c>
      <c r="L286" s="4">
        <v>0</v>
      </c>
      <c r="M286" s="4">
        <v>0</v>
      </c>
    </row>
    <row r="287" spans="1:17" ht="20.25" customHeight="1" x14ac:dyDescent="0.2">
      <c r="A287" s="72"/>
      <c r="B287" s="72"/>
      <c r="C287" s="72"/>
      <c r="D287" s="72"/>
      <c r="E287" s="72"/>
      <c r="F287" s="72"/>
      <c r="G287" s="27" t="s">
        <v>34</v>
      </c>
      <c r="H287" s="4">
        <f t="shared" si="30"/>
        <v>0</v>
      </c>
      <c r="I287" s="4">
        <v>0</v>
      </c>
      <c r="J287" s="4">
        <v>0</v>
      </c>
      <c r="K287" s="4">
        <v>0</v>
      </c>
      <c r="L287" s="4">
        <v>0</v>
      </c>
      <c r="M287" s="4">
        <v>0</v>
      </c>
    </row>
    <row r="288" spans="1:17" ht="16.5" hidden="1" customHeight="1" x14ac:dyDescent="0.2">
      <c r="A288" s="72"/>
      <c r="B288" s="72"/>
      <c r="C288" s="72"/>
      <c r="D288" s="72"/>
      <c r="E288" s="72"/>
      <c r="F288" s="72"/>
      <c r="G288" s="27"/>
      <c r="H288" s="4"/>
      <c r="I288" s="4"/>
      <c r="J288" s="4"/>
      <c r="K288" s="4"/>
      <c r="L288" s="4"/>
      <c r="M288" s="4"/>
    </row>
    <row r="289" spans="1:13" ht="16.5" hidden="1" customHeight="1" x14ac:dyDescent="0.2">
      <c r="A289" s="72"/>
      <c r="B289" s="72"/>
      <c r="C289" s="72"/>
      <c r="D289" s="72"/>
      <c r="E289" s="72"/>
      <c r="F289" s="72"/>
      <c r="G289" s="27"/>
      <c r="H289" s="4"/>
      <c r="I289" s="4"/>
      <c r="J289" s="4"/>
      <c r="K289" s="4"/>
      <c r="L289" s="4"/>
      <c r="M289" s="4"/>
    </row>
    <row r="290" spans="1:13" ht="16.5" hidden="1" customHeight="1" x14ac:dyDescent="0.2">
      <c r="A290" s="72"/>
      <c r="B290" s="72"/>
      <c r="C290" s="72"/>
      <c r="D290" s="72"/>
      <c r="E290" s="72"/>
      <c r="F290" s="72"/>
      <c r="G290" s="27"/>
      <c r="H290" s="4"/>
      <c r="I290" s="4"/>
      <c r="J290" s="4"/>
      <c r="K290" s="4"/>
      <c r="L290" s="4"/>
      <c r="M290" s="4"/>
    </row>
    <row r="291" spans="1:13" ht="16.5" hidden="1" customHeight="1" x14ac:dyDescent="0.2">
      <c r="A291" s="72"/>
      <c r="B291" s="72"/>
      <c r="C291" s="72"/>
      <c r="D291" s="72"/>
      <c r="E291" s="72"/>
      <c r="F291" s="72"/>
      <c r="G291" s="27"/>
      <c r="H291" s="4"/>
      <c r="I291" s="4"/>
      <c r="J291" s="4"/>
      <c r="K291" s="4"/>
      <c r="L291" s="4"/>
      <c r="M291" s="4"/>
    </row>
    <row r="292" spans="1:13" ht="15.75" hidden="1" x14ac:dyDescent="0.25">
      <c r="A292" s="72"/>
      <c r="B292" s="72"/>
      <c r="C292" s="72"/>
      <c r="D292" s="72"/>
      <c r="E292" s="72"/>
      <c r="F292" s="72"/>
      <c r="G292" s="27"/>
      <c r="H292" s="4"/>
      <c r="I292" s="4"/>
      <c r="J292" s="4"/>
      <c r="K292" s="31"/>
      <c r="L292" s="31"/>
      <c r="M292" s="4"/>
    </row>
    <row r="293" spans="1:13" ht="15.75" hidden="1" x14ac:dyDescent="0.25">
      <c r="A293" s="72"/>
      <c r="B293" s="72"/>
      <c r="C293" s="72"/>
      <c r="D293" s="72"/>
      <c r="E293" s="72"/>
      <c r="F293" s="72"/>
      <c r="G293" s="27"/>
      <c r="H293" s="4"/>
      <c r="I293" s="4"/>
      <c r="J293" s="4"/>
      <c r="K293" s="32"/>
      <c r="L293" s="31"/>
      <c r="M293" s="4"/>
    </row>
    <row r="294" spans="1:13" ht="15.75" hidden="1" x14ac:dyDescent="0.2">
      <c r="A294" s="72"/>
      <c r="B294" s="72"/>
      <c r="C294" s="72"/>
      <c r="D294" s="72"/>
      <c r="E294" s="72"/>
      <c r="F294" s="72"/>
      <c r="G294" s="27"/>
      <c r="H294" s="4"/>
      <c r="I294" s="4"/>
      <c r="J294" s="4"/>
      <c r="K294" s="4"/>
      <c r="L294" s="4"/>
      <c r="M294" s="4"/>
    </row>
    <row r="295" spans="1:13" ht="15.75" hidden="1" x14ac:dyDescent="0.2">
      <c r="A295" s="72"/>
      <c r="B295" s="72"/>
      <c r="C295" s="72"/>
      <c r="D295" s="72"/>
      <c r="E295" s="72"/>
      <c r="F295" s="72"/>
      <c r="G295" s="27"/>
      <c r="H295" s="4"/>
      <c r="I295" s="4"/>
      <c r="J295" s="4"/>
      <c r="K295" s="4"/>
      <c r="L295" s="4"/>
      <c r="M295" s="4"/>
    </row>
    <row r="296" spans="1:13" ht="15.75" hidden="1" x14ac:dyDescent="0.2">
      <c r="A296" s="72"/>
      <c r="B296" s="72"/>
      <c r="C296" s="72"/>
      <c r="D296" s="72"/>
      <c r="E296" s="72"/>
      <c r="F296" s="72"/>
      <c r="G296" s="27"/>
      <c r="H296" s="4"/>
      <c r="I296" s="4"/>
      <c r="J296" s="4"/>
      <c r="K296" s="4"/>
      <c r="L296" s="4"/>
      <c r="M296" s="4"/>
    </row>
    <row r="297" spans="1:13" ht="15.75" hidden="1" x14ac:dyDescent="0.2">
      <c r="A297" s="72"/>
      <c r="B297" s="72"/>
      <c r="C297" s="72"/>
      <c r="D297" s="72"/>
      <c r="E297" s="72"/>
      <c r="F297" s="72"/>
      <c r="G297" s="27"/>
      <c r="H297" s="4"/>
      <c r="I297" s="4"/>
      <c r="J297" s="4"/>
      <c r="K297" s="4"/>
      <c r="L297" s="4"/>
      <c r="M297" s="4"/>
    </row>
    <row r="298" spans="1:13" ht="15.75" hidden="1" x14ac:dyDescent="0.2">
      <c r="A298" s="72"/>
      <c r="B298" s="72"/>
      <c r="C298" s="72"/>
      <c r="D298" s="72"/>
      <c r="E298" s="72"/>
      <c r="F298" s="72"/>
      <c r="G298" s="27"/>
      <c r="H298" s="4"/>
      <c r="I298" s="4"/>
      <c r="J298" s="4"/>
      <c r="K298" s="4"/>
      <c r="L298" s="4"/>
      <c r="M298" s="4"/>
    </row>
    <row r="299" spans="1:13" ht="96.75" hidden="1" customHeight="1" x14ac:dyDescent="0.2">
      <c r="A299" s="72"/>
      <c r="B299" s="72"/>
      <c r="C299" s="72"/>
      <c r="D299" s="72"/>
      <c r="E299" s="72"/>
      <c r="F299" s="72"/>
      <c r="G299" s="27"/>
      <c r="H299" s="4"/>
      <c r="I299" s="4"/>
      <c r="J299" s="4"/>
      <c r="K299" s="4"/>
      <c r="L299" s="4"/>
      <c r="M299" s="4"/>
    </row>
    <row r="300" spans="1:13" ht="110.25" hidden="1" x14ac:dyDescent="0.2">
      <c r="A300" s="72" t="s">
        <v>134</v>
      </c>
      <c r="B300" s="72" t="s">
        <v>37</v>
      </c>
      <c r="C300" s="72" t="s">
        <v>84</v>
      </c>
      <c r="D300" s="86" t="s">
        <v>84</v>
      </c>
      <c r="E300" s="72"/>
      <c r="F300" s="72"/>
      <c r="G300" s="27" t="s">
        <v>72</v>
      </c>
      <c r="H300" s="11">
        <f>H301+H302+H303+H304+H305+H306</f>
        <v>0</v>
      </c>
      <c r="I300" s="11">
        <f>I301+I302+I303+I304+I305+I306</f>
        <v>0</v>
      </c>
      <c r="J300" s="11">
        <v>0</v>
      </c>
      <c r="K300" s="11">
        <f>K301+K302+K303+K304+K305+K306</f>
        <v>0</v>
      </c>
      <c r="L300" s="11">
        <f>L301+L302+L303+L304+L305+L306</f>
        <v>0</v>
      </c>
      <c r="M300" s="11">
        <v>0</v>
      </c>
    </row>
    <row r="301" spans="1:13" ht="15.75" hidden="1" x14ac:dyDescent="0.2">
      <c r="A301" s="72"/>
      <c r="B301" s="72"/>
      <c r="C301" s="72"/>
      <c r="D301" s="86"/>
      <c r="E301" s="72"/>
      <c r="F301" s="72"/>
      <c r="G301" s="27" t="s">
        <v>0</v>
      </c>
      <c r="H301" s="4">
        <f>J301+K301+L301</f>
        <v>0</v>
      </c>
      <c r="I301" s="4">
        <v>0</v>
      </c>
      <c r="J301" s="4">
        <v>0</v>
      </c>
      <c r="K301" s="4">
        <v>0</v>
      </c>
      <c r="L301" s="4">
        <v>0</v>
      </c>
      <c r="M301" s="4">
        <v>0</v>
      </c>
    </row>
    <row r="302" spans="1:13" ht="15.75" hidden="1" x14ac:dyDescent="0.2">
      <c r="A302" s="72"/>
      <c r="B302" s="72"/>
      <c r="C302" s="72"/>
      <c r="D302" s="86"/>
      <c r="E302" s="72"/>
      <c r="F302" s="72"/>
      <c r="G302" s="27" t="s">
        <v>5</v>
      </c>
      <c r="H302" s="4">
        <f t="shared" ref="H302:H311" si="31">J302+K302+L302</f>
        <v>0</v>
      </c>
      <c r="I302" s="4">
        <v>0</v>
      </c>
      <c r="J302" s="4">
        <v>0</v>
      </c>
      <c r="K302" s="4">
        <v>0</v>
      </c>
      <c r="L302" s="4">
        <v>0</v>
      </c>
      <c r="M302" s="4">
        <v>0</v>
      </c>
    </row>
    <row r="303" spans="1:13" ht="15.75" hidden="1" x14ac:dyDescent="0.2">
      <c r="A303" s="72"/>
      <c r="B303" s="72"/>
      <c r="C303" s="72"/>
      <c r="D303" s="86"/>
      <c r="E303" s="72"/>
      <c r="F303" s="72"/>
      <c r="G303" s="27" t="s">
        <v>1</v>
      </c>
      <c r="H303" s="4">
        <f t="shared" si="31"/>
        <v>0</v>
      </c>
      <c r="I303" s="4">
        <v>0</v>
      </c>
      <c r="J303" s="4">
        <v>0</v>
      </c>
      <c r="K303" s="4">
        <v>0</v>
      </c>
      <c r="L303" s="4">
        <v>0</v>
      </c>
      <c r="M303" s="4">
        <v>0</v>
      </c>
    </row>
    <row r="304" spans="1:13" ht="15.75" hidden="1" x14ac:dyDescent="0.25">
      <c r="A304" s="72"/>
      <c r="B304" s="72"/>
      <c r="C304" s="72"/>
      <c r="D304" s="86"/>
      <c r="E304" s="72"/>
      <c r="F304" s="72"/>
      <c r="G304" s="27" t="s">
        <v>2</v>
      </c>
      <c r="H304" s="4">
        <f t="shared" si="31"/>
        <v>0</v>
      </c>
      <c r="I304" s="4">
        <v>0</v>
      </c>
      <c r="J304" s="4">
        <v>0</v>
      </c>
      <c r="K304" s="31">
        <v>0</v>
      </c>
      <c r="L304" s="31">
        <v>0</v>
      </c>
      <c r="M304" s="4">
        <v>0</v>
      </c>
    </row>
    <row r="305" spans="1:13" ht="15.75" hidden="1" x14ac:dyDescent="0.2">
      <c r="A305" s="72"/>
      <c r="B305" s="72"/>
      <c r="C305" s="72"/>
      <c r="D305" s="86"/>
      <c r="E305" s="72"/>
      <c r="F305" s="72"/>
      <c r="G305" s="27" t="s">
        <v>3</v>
      </c>
      <c r="H305" s="11">
        <f t="shared" si="31"/>
        <v>0</v>
      </c>
      <c r="I305" s="11">
        <v>0</v>
      </c>
      <c r="J305" s="11">
        <v>0</v>
      </c>
      <c r="K305" s="11">
        <v>0</v>
      </c>
      <c r="L305" s="37">
        <v>0</v>
      </c>
      <c r="M305" s="4">
        <v>0</v>
      </c>
    </row>
    <row r="306" spans="1:13" ht="15.75" hidden="1" x14ac:dyDescent="0.2">
      <c r="A306" s="72"/>
      <c r="B306" s="72"/>
      <c r="C306" s="72"/>
      <c r="D306" s="86"/>
      <c r="E306" s="72"/>
      <c r="F306" s="72"/>
      <c r="G306" s="27" t="s">
        <v>4</v>
      </c>
      <c r="H306" s="11">
        <f t="shared" si="31"/>
        <v>0</v>
      </c>
      <c r="I306" s="11">
        <v>0</v>
      </c>
      <c r="J306" s="11">
        <v>0</v>
      </c>
      <c r="K306" s="11">
        <v>0</v>
      </c>
      <c r="L306" s="11">
        <v>0</v>
      </c>
      <c r="M306" s="4">
        <v>0</v>
      </c>
    </row>
    <row r="307" spans="1:13" ht="15.75" hidden="1" x14ac:dyDescent="0.2">
      <c r="A307" s="72"/>
      <c r="B307" s="72"/>
      <c r="C307" s="72"/>
      <c r="D307" s="86"/>
      <c r="E307" s="72"/>
      <c r="F307" s="72"/>
      <c r="G307" s="27" t="s">
        <v>23</v>
      </c>
      <c r="H307" s="4">
        <f t="shared" si="31"/>
        <v>0</v>
      </c>
      <c r="I307" s="4">
        <f>H307</f>
        <v>0</v>
      </c>
      <c r="J307" s="4">
        <v>0</v>
      </c>
      <c r="K307" s="4">
        <f>13000-13000</f>
        <v>0</v>
      </c>
      <c r="L307" s="4">
        <f>829.8-829.8</f>
        <v>0</v>
      </c>
      <c r="M307" s="4">
        <v>0</v>
      </c>
    </row>
    <row r="308" spans="1:13" ht="15.75" hidden="1" x14ac:dyDescent="0.2">
      <c r="A308" s="72"/>
      <c r="B308" s="72"/>
      <c r="C308" s="72"/>
      <c r="D308" s="86"/>
      <c r="E308" s="72"/>
      <c r="F308" s="72"/>
      <c r="G308" s="27" t="s">
        <v>31</v>
      </c>
      <c r="H308" s="4">
        <f t="shared" si="31"/>
        <v>0</v>
      </c>
      <c r="I308" s="4">
        <v>0</v>
      </c>
      <c r="J308" s="4">
        <v>0</v>
      </c>
      <c r="K308" s="4">
        <v>0</v>
      </c>
      <c r="L308" s="4">
        <v>0</v>
      </c>
      <c r="M308" s="4">
        <v>0</v>
      </c>
    </row>
    <row r="309" spans="1:13" ht="15.75" hidden="1" x14ac:dyDescent="0.2">
      <c r="A309" s="72"/>
      <c r="B309" s="72"/>
      <c r="C309" s="72"/>
      <c r="D309" s="86"/>
      <c r="E309" s="72"/>
      <c r="F309" s="72"/>
      <c r="G309" s="27" t="s">
        <v>32</v>
      </c>
      <c r="H309" s="4">
        <f t="shared" si="31"/>
        <v>0</v>
      </c>
      <c r="I309" s="4">
        <v>0</v>
      </c>
      <c r="J309" s="4">
        <v>0</v>
      </c>
      <c r="K309" s="4">
        <v>0</v>
      </c>
      <c r="L309" s="4">
        <v>0</v>
      </c>
      <c r="M309" s="4">
        <v>0</v>
      </c>
    </row>
    <row r="310" spans="1:13" ht="15.75" hidden="1" x14ac:dyDescent="0.2">
      <c r="A310" s="72"/>
      <c r="B310" s="72"/>
      <c r="C310" s="72"/>
      <c r="D310" s="86"/>
      <c r="E310" s="72"/>
      <c r="F310" s="72"/>
      <c r="G310" s="27" t="s">
        <v>33</v>
      </c>
      <c r="H310" s="4">
        <f t="shared" si="31"/>
        <v>0</v>
      </c>
      <c r="I310" s="4">
        <v>0</v>
      </c>
      <c r="J310" s="4">
        <v>0</v>
      </c>
      <c r="K310" s="4">
        <v>0</v>
      </c>
      <c r="L310" s="4">
        <v>0</v>
      </c>
      <c r="M310" s="4">
        <v>0</v>
      </c>
    </row>
    <row r="311" spans="1:13" ht="19.899999999999999" hidden="1" customHeight="1" x14ac:dyDescent="0.2">
      <c r="A311" s="72"/>
      <c r="B311" s="72"/>
      <c r="C311" s="72"/>
      <c r="D311" s="86"/>
      <c r="E311" s="72"/>
      <c r="F311" s="72"/>
      <c r="G311" s="27" t="s">
        <v>34</v>
      </c>
      <c r="H311" s="4">
        <f t="shared" si="31"/>
        <v>0</v>
      </c>
      <c r="I311" s="4">
        <v>0</v>
      </c>
      <c r="J311" s="4">
        <v>0</v>
      </c>
      <c r="K311" s="4">
        <v>0</v>
      </c>
      <c r="L311" s="4">
        <v>0</v>
      </c>
      <c r="M311" s="4">
        <v>0</v>
      </c>
    </row>
    <row r="312" spans="1:13" ht="110.25" x14ac:dyDescent="0.2">
      <c r="A312" s="72" t="s">
        <v>119</v>
      </c>
      <c r="B312" s="72" t="s">
        <v>37</v>
      </c>
      <c r="C312" s="72" t="s">
        <v>94</v>
      </c>
      <c r="D312" s="86">
        <v>1919</v>
      </c>
      <c r="E312" s="72" t="s">
        <v>167</v>
      </c>
      <c r="F312" s="72" t="s">
        <v>167</v>
      </c>
      <c r="G312" s="27" t="s">
        <v>72</v>
      </c>
      <c r="H312" s="11">
        <f>H313+H314+H315+H316+H317+H318+H319+H320+H321+H322+H323</f>
        <v>1919</v>
      </c>
      <c r="I312" s="11">
        <f>K312+L312+M312+N299</f>
        <v>1919</v>
      </c>
      <c r="J312" s="11">
        <v>0</v>
      </c>
      <c r="K312" s="11">
        <f>K313+K314+K315+K316+K317+K318</f>
        <v>0</v>
      </c>
      <c r="L312" s="11">
        <f>L313+L314+L315+L316+L317+L318+L319+L320+L321+L322+L323</f>
        <v>1919</v>
      </c>
      <c r="M312" s="11">
        <v>0</v>
      </c>
    </row>
    <row r="313" spans="1:13" ht="15.75" x14ac:dyDescent="0.2">
      <c r="A313" s="72"/>
      <c r="B313" s="72"/>
      <c r="C313" s="72"/>
      <c r="D313" s="86"/>
      <c r="E313" s="72"/>
      <c r="F313" s="72"/>
      <c r="G313" s="27" t="s">
        <v>0</v>
      </c>
      <c r="H313" s="4">
        <f>J313+K313+L313+M313</f>
        <v>0</v>
      </c>
      <c r="I313" s="4">
        <v>0</v>
      </c>
      <c r="J313" s="4">
        <v>0</v>
      </c>
      <c r="K313" s="4">
        <v>0</v>
      </c>
      <c r="L313" s="4">
        <v>0</v>
      </c>
      <c r="M313" s="4">
        <v>0</v>
      </c>
    </row>
    <row r="314" spans="1:13" ht="15.75" x14ac:dyDescent="0.2">
      <c r="A314" s="72"/>
      <c r="B314" s="72"/>
      <c r="C314" s="72"/>
      <c r="D314" s="86"/>
      <c r="E314" s="72"/>
      <c r="F314" s="72"/>
      <c r="G314" s="27" t="s">
        <v>5</v>
      </c>
      <c r="H314" s="4">
        <f t="shared" ref="H314:H323" si="32">J314+K314+L314+M314</f>
        <v>0</v>
      </c>
      <c r="I314" s="4">
        <v>0</v>
      </c>
      <c r="J314" s="4">
        <v>0</v>
      </c>
      <c r="K314" s="4">
        <v>0</v>
      </c>
      <c r="L314" s="4">
        <v>0</v>
      </c>
      <c r="M314" s="4">
        <v>0</v>
      </c>
    </row>
    <row r="315" spans="1:13" ht="15.75" x14ac:dyDescent="0.2">
      <c r="A315" s="72"/>
      <c r="B315" s="72"/>
      <c r="C315" s="72"/>
      <c r="D315" s="86"/>
      <c r="E315" s="72"/>
      <c r="F315" s="72"/>
      <c r="G315" s="27" t="s">
        <v>1</v>
      </c>
      <c r="H315" s="4">
        <f t="shared" si="32"/>
        <v>0</v>
      </c>
      <c r="I315" s="4">
        <v>0</v>
      </c>
      <c r="J315" s="4">
        <v>0</v>
      </c>
      <c r="K315" s="4">
        <v>0</v>
      </c>
      <c r="L315" s="4">
        <v>0</v>
      </c>
      <c r="M315" s="4">
        <v>0</v>
      </c>
    </row>
    <row r="316" spans="1:13" ht="15.75" x14ac:dyDescent="0.25">
      <c r="A316" s="72"/>
      <c r="B316" s="72"/>
      <c r="C316" s="72"/>
      <c r="D316" s="86"/>
      <c r="E316" s="72"/>
      <c r="F316" s="72"/>
      <c r="G316" s="27" t="s">
        <v>2</v>
      </c>
      <c r="H316" s="4">
        <f t="shared" si="32"/>
        <v>0</v>
      </c>
      <c r="I316" s="4">
        <v>0</v>
      </c>
      <c r="J316" s="4">
        <v>0</v>
      </c>
      <c r="K316" s="31">
        <v>0</v>
      </c>
      <c r="L316" s="31">
        <v>0</v>
      </c>
      <c r="M316" s="4">
        <v>0</v>
      </c>
    </row>
    <row r="317" spans="1:13" ht="15.75" x14ac:dyDescent="0.25">
      <c r="A317" s="72"/>
      <c r="B317" s="72"/>
      <c r="C317" s="72"/>
      <c r="D317" s="86"/>
      <c r="E317" s="72"/>
      <c r="F317" s="72"/>
      <c r="G317" s="27" t="s">
        <v>3</v>
      </c>
      <c r="H317" s="4">
        <f t="shared" si="32"/>
        <v>0</v>
      </c>
      <c r="I317" s="4">
        <v>0</v>
      </c>
      <c r="J317" s="4">
        <v>0</v>
      </c>
      <c r="K317" s="31">
        <v>0</v>
      </c>
      <c r="L317" s="31">
        <v>0</v>
      </c>
      <c r="M317" s="4">
        <v>0</v>
      </c>
    </row>
    <row r="318" spans="1:13" ht="15.75" x14ac:dyDescent="0.2">
      <c r="A318" s="72"/>
      <c r="B318" s="72"/>
      <c r="C318" s="72"/>
      <c r="D318" s="86"/>
      <c r="E318" s="72"/>
      <c r="F318" s="72"/>
      <c r="G318" s="27" t="s">
        <v>4</v>
      </c>
      <c r="H318" s="4">
        <f t="shared" si="32"/>
        <v>1919</v>
      </c>
      <c r="I318" s="4">
        <f>K318+L318+M318+N305</f>
        <v>1919</v>
      </c>
      <c r="J318" s="4">
        <v>0</v>
      </c>
      <c r="K318" s="4">
        <v>0</v>
      </c>
      <c r="L318" s="4">
        <f>2000-81</f>
        <v>1919</v>
      </c>
      <c r="M318" s="4">
        <v>0</v>
      </c>
    </row>
    <row r="319" spans="1:13" ht="15.75" x14ac:dyDescent="0.2">
      <c r="A319" s="72"/>
      <c r="B319" s="72"/>
      <c r="C319" s="72"/>
      <c r="D319" s="86"/>
      <c r="E319" s="72"/>
      <c r="F319" s="72"/>
      <c r="G319" s="27" t="s">
        <v>23</v>
      </c>
      <c r="H319" s="4">
        <f t="shared" si="32"/>
        <v>0</v>
      </c>
      <c r="I319" s="4">
        <v>0</v>
      </c>
      <c r="J319" s="4">
        <v>0</v>
      </c>
      <c r="K319" s="4">
        <v>0</v>
      </c>
      <c r="L319" s="4">
        <v>0</v>
      </c>
      <c r="M319" s="4">
        <v>0</v>
      </c>
    </row>
    <row r="320" spans="1:13" ht="15.75" x14ac:dyDescent="0.2">
      <c r="A320" s="72"/>
      <c r="B320" s="72"/>
      <c r="C320" s="72"/>
      <c r="D320" s="86"/>
      <c r="E320" s="72"/>
      <c r="F320" s="72"/>
      <c r="G320" s="27" t="s">
        <v>31</v>
      </c>
      <c r="H320" s="4">
        <f t="shared" si="32"/>
        <v>0</v>
      </c>
      <c r="I320" s="4">
        <v>0</v>
      </c>
      <c r="J320" s="4">
        <v>0</v>
      </c>
      <c r="K320" s="4">
        <v>0</v>
      </c>
      <c r="L320" s="4">
        <v>0</v>
      </c>
      <c r="M320" s="4">
        <v>0</v>
      </c>
    </row>
    <row r="321" spans="1:33" ht="15.75" x14ac:dyDescent="0.2">
      <c r="A321" s="72"/>
      <c r="B321" s="72"/>
      <c r="C321" s="72"/>
      <c r="D321" s="86"/>
      <c r="E321" s="72"/>
      <c r="F321" s="72"/>
      <c r="G321" s="27" t="s">
        <v>32</v>
      </c>
      <c r="H321" s="4">
        <f t="shared" si="32"/>
        <v>0</v>
      </c>
      <c r="I321" s="4">
        <v>0</v>
      </c>
      <c r="J321" s="4">
        <v>0</v>
      </c>
      <c r="K321" s="4">
        <v>0</v>
      </c>
      <c r="L321" s="4">
        <v>0</v>
      </c>
      <c r="M321" s="4">
        <v>0</v>
      </c>
    </row>
    <row r="322" spans="1:33" ht="15.75" x14ac:dyDescent="0.2">
      <c r="A322" s="72"/>
      <c r="B322" s="72"/>
      <c r="C322" s="72"/>
      <c r="D322" s="86"/>
      <c r="E322" s="72"/>
      <c r="F322" s="72"/>
      <c r="G322" s="27" t="s">
        <v>33</v>
      </c>
      <c r="H322" s="4">
        <f t="shared" si="32"/>
        <v>0</v>
      </c>
      <c r="I322" s="4">
        <v>0</v>
      </c>
      <c r="J322" s="4">
        <v>0</v>
      </c>
      <c r="K322" s="4">
        <v>0</v>
      </c>
      <c r="L322" s="4">
        <v>0</v>
      </c>
      <c r="M322" s="4">
        <v>0</v>
      </c>
    </row>
    <row r="323" spans="1:33" ht="19.149999999999999" customHeight="1" x14ac:dyDescent="0.2">
      <c r="A323" s="72"/>
      <c r="B323" s="72"/>
      <c r="C323" s="72"/>
      <c r="D323" s="86"/>
      <c r="E323" s="72"/>
      <c r="F323" s="72"/>
      <c r="G323" s="27" t="s">
        <v>34</v>
      </c>
      <c r="H323" s="4">
        <f t="shared" si="32"/>
        <v>0</v>
      </c>
      <c r="I323" s="4">
        <v>0</v>
      </c>
      <c r="J323" s="4">
        <v>0</v>
      </c>
      <c r="K323" s="4">
        <v>0</v>
      </c>
      <c r="L323" s="4">
        <v>0</v>
      </c>
      <c r="M323" s="4">
        <v>0</v>
      </c>
    </row>
    <row r="324" spans="1:33" ht="110.25" x14ac:dyDescent="0.2">
      <c r="A324" s="72" t="s">
        <v>120</v>
      </c>
      <c r="B324" s="72" t="s">
        <v>37</v>
      </c>
      <c r="C324" s="72" t="s">
        <v>95</v>
      </c>
      <c r="D324" s="86">
        <v>7700</v>
      </c>
      <c r="E324" s="72" t="s">
        <v>167</v>
      </c>
      <c r="F324" s="72" t="s">
        <v>176</v>
      </c>
      <c r="G324" s="27" t="s">
        <v>72</v>
      </c>
      <c r="H324" s="11">
        <f>H325+H326+H327+H328+H329+H330+H331+H333+H334+H335+H336</f>
        <v>15546.3</v>
      </c>
      <c r="I324" s="11">
        <f>I325+I326+I327+I328+I329+I330+I331+I333+I334+I335+I336</f>
        <v>15546.3</v>
      </c>
      <c r="J324" s="11">
        <v>0</v>
      </c>
      <c r="K324" s="11">
        <f>K325+K326+K327+K328+K329+K330</f>
        <v>0</v>
      </c>
      <c r="L324" s="11">
        <f>L325+L326+L327+L328+L329+L330+L331+L333+L334+L335+L336</f>
        <v>15546.3</v>
      </c>
      <c r="M324" s="11">
        <v>0</v>
      </c>
    </row>
    <row r="325" spans="1:33" ht="15.75" x14ac:dyDescent="0.2">
      <c r="A325" s="72"/>
      <c r="B325" s="72"/>
      <c r="C325" s="72"/>
      <c r="D325" s="86"/>
      <c r="E325" s="72"/>
      <c r="F325" s="72"/>
      <c r="G325" s="27" t="s">
        <v>0</v>
      </c>
      <c r="H325" s="4">
        <f>J325+K325+L325+M325</f>
        <v>0</v>
      </c>
      <c r="I325" s="4">
        <v>0</v>
      </c>
      <c r="J325" s="4">
        <v>0</v>
      </c>
      <c r="K325" s="4">
        <v>0</v>
      </c>
      <c r="L325" s="4">
        <v>0</v>
      </c>
      <c r="M325" s="4">
        <v>0</v>
      </c>
    </row>
    <row r="326" spans="1:33" ht="15.75" x14ac:dyDescent="0.2">
      <c r="A326" s="72"/>
      <c r="B326" s="72"/>
      <c r="C326" s="72"/>
      <c r="D326" s="86"/>
      <c r="E326" s="72"/>
      <c r="F326" s="72"/>
      <c r="G326" s="27" t="s">
        <v>5</v>
      </c>
      <c r="H326" s="4">
        <f t="shared" ref="H326:H336" si="33">J326+K326+L326+M326</f>
        <v>0</v>
      </c>
      <c r="I326" s="4">
        <v>0</v>
      </c>
      <c r="J326" s="4">
        <v>0</v>
      </c>
      <c r="K326" s="4">
        <v>0</v>
      </c>
      <c r="L326" s="4">
        <v>0</v>
      </c>
      <c r="M326" s="4">
        <v>0</v>
      </c>
    </row>
    <row r="327" spans="1:33" ht="15.75" x14ac:dyDescent="0.2">
      <c r="A327" s="72"/>
      <c r="B327" s="72"/>
      <c r="C327" s="72"/>
      <c r="D327" s="86"/>
      <c r="E327" s="72"/>
      <c r="F327" s="72"/>
      <c r="G327" s="27" t="s">
        <v>1</v>
      </c>
      <c r="H327" s="4">
        <f t="shared" si="33"/>
        <v>0</v>
      </c>
      <c r="I327" s="4">
        <v>0</v>
      </c>
      <c r="J327" s="4">
        <v>0</v>
      </c>
      <c r="K327" s="4">
        <v>0</v>
      </c>
      <c r="L327" s="4">
        <v>0</v>
      </c>
      <c r="M327" s="4">
        <v>0</v>
      </c>
    </row>
    <row r="328" spans="1:33" ht="15.75" x14ac:dyDescent="0.25">
      <c r="A328" s="72"/>
      <c r="B328" s="72"/>
      <c r="C328" s="72"/>
      <c r="D328" s="86"/>
      <c r="E328" s="72"/>
      <c r="F328" s="72"/>
      <c r="G328" s="27" t="s">
        <v>2</v>
      </c>
      <c r="H328" s="4">
        <f t="shared" si="33"/>
        <v>0</v>
      </c>
      <c r="I328" s="4">
        <v>0</v>
      </c>
      <c r="J328" s="4">
        <v>0</v>
      </c>
      <c r="K328" s="31">
        <v>0</v>
      </c>
      <c r="L328" s="31">
        <v>0</v>
      </c>
      <c r="M328" s="4">
        <v>0</v>
      </c>
    </row>
    <row r="329" spans="1:33" ht="15.75" x14ac:dyDescent="0.25">
      <c r="A329" s="72"/>
      <c r="B329" s="72"/>
      <c r="C329" s="72"/>
      <c r="D329" s="86"/>
      <c r="E329" s="72"/>
      <c r="F329" s="72"/>
      <c r="G329" s="27" t="s">
        <v>3</v>
      </c>
      <c r="H329" s="4">
        <f t="shared" si="33"/>
        <v>0</v>
      </c>
      <c r="I329" s="4">
        <v>0</v>
      </c>
      <c r="J329" s="4">
        <v>0</v>
      </c>
      <c r="K329" s="31">
        <v>0</v>
      </c>
      <c r="L329" s="31">
        <v>0</v>
      </c>
      <c r="M329" s="4">
        <v>0</v>
      </c>
    </row>
    <row r="330" spans="1:33" ht="15.75" x14ac:dyDescent="0.2">
      <c r="A330" s="72"/>
      <c r="B330" s="72"/>
      <c r="C330" s="72"/>
      <c r="D330" s="86"/>
      <c r="E330" s="72"/>
      <c r="F330" s="72"/>
      <c r="G330" s="27" t="s">
        <v>4</v>
      </c>
      <c r="H330" s="4">
        <f t="shared" si="33"/>
        <v>7794.3</v>
      </c>
      <c r="I330" s="4">
        <v>7794.3</v>
      </c>
      <c r="J330" s="4">
        <v>0</v>
      </c>
      <c r="K330" s="4">
        <v>0</v>
      </c>
      <c r="L330" s="4">
        <v>7794.3</v>
      </c>
      <c r="M330" s="4">
        <v>0</v>
      </c>
    </row>
    <row r="331" spans="1:33" ht="15.75" x14ac:dyDescent="0.2">
      <c r="A331" s="72"/>
      <c r="B331" s="72"/>
      <c r="C331" s="72"/>
      <c r="D331" s="86"/>
      <c r="E331" s="72"/>
      <c r="F331" s="72"/>
      <c r="G331" s="27" t="s">
        <v>107</v>
      </c>
      <c r="H331" s="4">
        <f t="shared" si="33"/>
        <v>7752</v>
      </c>
      <c r="I331" s="4">
        <v>7752</v>
      </c>
      <c r="J331" s="4">
        <v>0</v>
      </c>
      <c r="K331" s="4">
        <v>0</v>
      </c>
      <c r="L331" s="4">
        <v>7752</v>
      </c>
      <c r="M331" s="4">
        <v>0</v>
      </c>
    </row>
    <row r="332" spans="1:33" ht="31.5" x14ac:dyDescent="0.2">
      <c r="A332" s="72"/>
      <c r="B332" s="72"/>
      <c r="C332" s="72"/>
      <c r="D332" s="86"/>
      <c r="E332" s="72"/>
      <c r="F332" s="72"/>
      <c r="G332" s="27" t="s">
        <v>108</v>
      </c>
      <c r="H332" s="11">
        <f t="shared" si="33"/>
        <v>7752</v>
      </c>
      <c r="I332" s="11">
        <v>7752</v>
      </c>
      <c r="J332" s="11">
        <v>0</v>
      </c>
      <c r="K332" s="11">
        <v>0</v>
      </c>
      <c r="L332" s="11">
        <v>7752</v>
      </c>
      <c r="M332" s="11">
        <v>0</v>
      </c>
      <c r="AG332" s="5" t="s">
        <v>123</v>
      </c>
    </row>
    <row r="333" spans="1:33" ht="15.75" x14ac:dyDescent="0.2">
      <c r="A333" s="72"/>
      <c r="B333" s="72"/>
      <c r="C333" s="72"/>
      <c r="D333" s="86"/>
      <c r="E333" s="72"/>
      <c r="F333" s="72"/>
      <c r="G333" s="27" t="s">
        <v>31</v>
      </c>
      <c r="H333" s="4">
        <f t="shared" si="33"/>
        <v>0</v>
      </c>
      <c r="I333" s="4">
        <v>0</v>
      </c>
      <c r="J333" s="4">
        <v>0</v>
      </c>
      <c r="K333" s="4">
        <v>0</v>
      </c>
      <c r="L333" s="4">
        <v>0</v>
      </c>
      <c r="M333" s="4">
        <v>0</v>
      </c>
    </row>
    <row r="334" spans="1:33" ht="15.75" x14ac:dyDescent="0.2">
      <c r="A334" s="72"/>
      <c r="B334" s="72"/>
      <c r="C334" s="72"/>
      <c r="D334" s="86"/>
      <c r="E334" s="72"/>
      <c r="F334" s="72"/>
      <c r="G334" s="27" t="s">
        <v>32</v>
      </c>
      <c r="H334" s="4">
        <f t="shared" si="33"/>
        <v>0</v>
      </c>
      <c r="I334" s="4">
        <v>0</v>
      </c>
      <c r="J334" s="4">
        <v>0</v>
      </c>
      <c r="K334" s="4">
        <v>0</v>
      </c>
      <c r="L334" s="4">
        <v>0</v>
      </c>
      <c r="M334" s="4">
        <v>0</v>
      </c>
    </row>
    <row r="335" spans="1:33" ht="15.75" x14ac:dyDescent="0.2">
      <c r="A335" s="72"/>
      <c r="B335" s="72"/>
      <c r="C335" s="72"/>
      <c r="D335" s="86"/>
      <c r="E335" s="72"/>
      <c r="F335" s="72"/>
      <c r="G335" s="27" t="s">
        <v>33</v>
      </c>
      <c r="H335" s="4">
        <f t="shared" si="33"/>
        <v>0</v>
      </c>
      <c r="I335" s="4">
        <v>0</v>
      </c>
      <c r="J335" s="4">
        <v>0</v>
      </c>
      <c r="K335" s="4">
        <v>0</v>
      </c>
      <c r="L335" s="4">
        <v>0</v>
      </c>
      <c r="M335" s="4">
        <v>0</v>
      </c>
    </row>
    <row r="336" spans="1:33" s="34" customFormat="1" ht="20.45" customHeight="1" x14ac:dyDescent="0.2">
      <c r="A336" s="72"/>
      <c r="B336" s="72"/>
      <c r="C336" s="72"/>
      <c r="D336" s="86"/>
      <c r="E336" s="72"/>
      <c r="F336" s="72"/>
      <c r="G336" s="27" t="s">
        <v>34</v>
      </c>
      <c r="H336" s="4">
        <f t="shared" si="33"/>
        <v>0</v>
      </c>
      <c r="I336" s="4">
        <v>0</v>
      </c>
      <c r="J336" s="4">
        <v>0</v>
      </c>
      <c r="K336" s="4">
        <v>0</v>
      </c>
      <c r="L336" s="4">
        <v>0</v>
      </c>
      <c r="M336" s="4">
        <v>0</v>
      </c>
    </row>
    <row r="337" spans="1:13" s="34" customFormat="1" ht="20.45" hidden="1" customHeight="1" x14ac:dyDescent="0.2">
      <c r="A337" s="72" t="s">
        <v>139</v>
      </c>
      <c r="B337" s="72" t="s">
        <v>37</v>
      </c>
      <c r="C337" s="83" t="s">
        <v>115</v>
      </c>
      <c r="D337" s="86">
        <v>25000</v>
      </c>
      <c r="E337" s="72">
        <v>2022</v>
      </c>
      <c r="F337" s="72" t="s">
        <v>31</v>
      </c>
      <c r="G337" s="27" t="s">
        <v>72</v>
      </c>
      <c r="H337" s="11">
        <f>H338+H339+H340+H341+H342+H343+H344+H345+H346+H347+H348</f>
        <v>0</v>
      </c>
      <c r="I337" s="11">
        <f>I338+I339+I340+I341+I342+I343+I344+I345+I346+I347+I348</f>
        <v>0</v>
      </c>
      <c r="J337" s="11">
        <v>0</v>
      </c>
      <c r="K337" s="11">
        <f>K338+K339+K340+K341+K342+K343</f>
        <v>0</v>
      </c>
      <c r="L337" s="11">
        <f>L338+L339+L340+L341+L342+L343+L344+L345+L346+L347+L348</f>
        <v>0</v>
      </c>
      <c r="M337" s="11">
        <v>0</v>
      </c>
    </row>
    <row r="338" spans="1:13" s="34" customFormat="1" ht="20.45" hidden="1" customHeight="1" x14ac:dyDescent="0.2">
      <c r="A338" s="72"/>
      <c r="B338" s="72"/>
      <c r="C338" s="79"/>
      <c r="D338" s="86"/>
      <c r="E338" s="72"/>
      <c r="F338" s="72"/>
      <c r="G338" s="27" t="s">
        <v>0</v>
      </c>
      <c r="H338" s="4">
        <f>J338+K338+L338+M338</f>
        <v>0</v>
      </c>
      <c r="I338" s="4">
        <v>0</v>
      </c>
      <c r="J338" s="4">
        <v>0</v>
      </c>
      <c r="K338" s="4">
        <v>0</v>
      </c>
      <c r="L338" s="4">
        <v>0</v>
      </c>
      <c r="M338" s="4">
        <v>0</v>
      </c>
    </row>
    <row r="339" spans="1:13" s="34" customFormat="1" ht="20.45" hidden="1" customHeight="1" x14ac:dyDescent="0.2">
      <c r="A339" s="72"/>
      <c r="B339" s="72"/>
      <c r="C339" s="79"/>
      <c r="D339" s="86"/>
      <c r="E339" s="72"/>
      <c r="F339" s="72"/>
      <c r="G339" s="27" t="s">
        <v>5</v>
      </c>
      <c r="H339" s="4">
        <f t="shared" ref="H339:H348" si="34">J339+K339+L339+M339</f>
        <v>0</v>
      </c>
      <c r="I339" s="4">
        <v>0</v>
      </c>
      <c r="J339" s="4">
        <v>0</v>
      </c>
      <c r="K339" s="4">
        <v>0</v>
      </c>
      <c r="L339" s="4">
        <v>0</v>
      </c>
      <c r="M339" s="4">
        <v>0</v>
      </c>
    </row>
    <row r="340" spans="1:13" s="34" customFormat="1" ht="20.45" hidden="1" customHeight="1" x14ac:dyDescent="0.2">
      <c r="A340" s="72"/>
      <c r="B340" s="72"/>
      <c r="C340" s="79"/>
      <c r="D340" s="86"/>
      <c r="E340" s="72"/>
      <c r="F340" s="72"/>
      <c r="G340" s="27" t="s">
        <v>1</v>
      </c>
      <c r="H340" s="4">
        <f t="shared" si="34"/>
        <v>0</v>
      </c>
      <c r="I340" s="4">
        <v>0</v>
      </c>
      <c r="J340" s="4">
        <v>0</v>
      </c>
      <c r="K340" s="4">
        <v>0</v>
      </c>
      <c r="L340" s="4">
        <v>0</v>
      </c>
      <c r="M340" s="4">
        <v>0</v>
      </c>
    </row>
    <row r="341" spans="1:13" s="34" customFormat="1" ht="20.45" hidden="1" customHeight="1" x14ac:dyDescent="0.25">
      <c r="A341" s="72"/>
      <c r="B341" s="72"/>
      <c r="C341" s="79"/>
      <c r="D341" s="86"/>
      <c r="E341" s="72"/>
      <c r="F341" s="72"/>
      <c r="G341" s="27" t="s">
        <v>2</v>
      </c>
      <c r="H341" s="4">
        <f t="shared" si="34"/>
        <v>0</v>
      </c>
      <c r="I341" s="4">
        <v>0</v>
      </c>
      <c r="J341" s="4">
        <v>0</v>
      </c>
      <c r="K341" s="31">
        <v>0</v>
      </c>
      <c r="L341" s="31">
        <v>0</v>
      </c>
      <c r="M341" s="4">
        <v>0</v>
      </c>
    </row>
    <row r="342" spans="1:13" s="34" customFormat="1" ht="20.45" hidden="1" customHeight="1" x14ac:dyDescent="0.25">
      <c r="A342" s="72"/>
      <c r="B342" s="72"/>
      <c r="C342" s="79"/>
      <c r="D342" s="86"/>
      <c r="E342" s="72"/>
      <c r="F342" s="72"/>
      <c r="G342" s="27" t="s">
        <v>3</v>
      </c>
      <c r="H342" s="4">
        <f t="shared" si="34"/>
        <v>0</v>
      </c>
      <c r="I342" s="4">
        <v>0</v>
      </c>
      <c r="J342" s="4">
        <v>0</v>
      </c>
      <c r="K342" s="31">
        <v>0</v>
      </c>
      <c r="L342" s="31">
        <v>0</v>
      </c>
      <c r="M342" s="4">
        <v>0</v>
      </c>
    </row>
    <row r="343" spans="1:13" s="34" customFormat="1" ht="20.45" hidden="1" customHeight="1" x14ac:dyDescent="0.2">
      <c r="A343" s="72"/>
      <c r="B343" s="72"/>
      <c r="C343" s="79"/>
      <c r="D343" s="86"/>
      <c r="E343" s="72"/>
      <c r="F343" s="72"/>
      <c r="G343" s="27" t="s">
        <v>4</v>
      </c>
      <c r="H343" s="4">
        <f t="shared" si="34"/>
        <v>0</v>
      </c>
      <c r="I343" s="4">
        <v>0</v>
      </c>
      <c r="J343" s="4">
        <v>0</v>
      </c>
      <c r="K343" s="4">
        <v>0</v>
      </c>
      <c r="L343" s="4">
        <v>0</v>
      </c>
      <c r="M343" s="4">
        <v>0</v>
      </c>
    </row>
    <row r="344" spans="1:13" s="34" customFormat="1" ht="20.45" hidden="1" customHeight="1" x14ac:dyDescent="0.2">
      <c r="A344" s="72"/>
      <c r="B344" s="72"/>
      <c r="C344" s="79"/>
      <c r="D344" s="86"/>
      <c r="E344" s="72"/>
      <c r="F344" s="72"/>
      <c r="G344" s="27" t="s">
        <v>23</v>
      </c>
      <c r="H344" s="4">
        <f t="shared" si="34"/>
        <v>0</v>
      </c>
      <c r="I344" s="4">
        <v>0</v>
      </c>
      <c r="J344" s="4">
        <v>0</v>
      </c>
      <c r="K344" s="4">
        <v>0</v>
      </c>
      <c r="L344" s="4">
        <v>0</v>
      </c>
      <c r="M344" s="4">
        <v>0</v>
      </c>
    </row>
    <row r="345" spans="1:13" s="34" customFormat="1" ht="20.45" hidden="1" customHeight="1" x14ac:dyDescent="0.2">
      <c r="A345" s="72"/>
      <c r="B345" s="72"/>
      <c r="C345" s="79"/>
      <c r="D345" s="86"/>
      <c r="E345" s="72"/>
      <c r="F345" s="72"/>
      <c r="G345" s="27" t="s">
        <v>31</v>
      </c>
      <c r="H345" s="4">
        <f t="shared" si="34"/>
        <v>0</v>
      </c>
      <c r="I345" s="4">
        <v>0</v>
      </c>
      <c r="J345" s="4">
        <v>0</v>
      </c>
      <c r="K345" s="4">
        <f>23500-23500</f>
        <v>0</v>
      </c>
      <c r="L345" s="4">
        <f>1500-1500</f>
        <v>0</v>
      </c>
      <c r="M345" s="4">
        <v>0</v>
      </c>
    </row>
    <row r="346" spans="1:13" s="34" customFormat="1" ht="20.45" hidden="1" customHeight="1" x14ac:dyDescent="0.2">
      <c r="A346" s="72"/>
      <c r="B346" s="72"/>
      <c r="C346" s="79"/>
      <c r="D346" s="86"/>
      <c r="E346" s="72"/>
      <c r="F346" s="72"/>
      <c r="G346" s="27" t="s">
        <v>32</v>
      </c>
      <c r="H346" s="4">
        <f t="shared" si="34"/>
        <v>0</v>
      </c>
      <c r="I346" s="4">
        <v>0</v>
      </c>
      <c r="J346" s="4">
        <v>0</v>
      </c>
      <c r="K346" s="4">
        <v>0</v>
      </c>
      <c r="L346" s="4">
        <v>0</v>
      </c>
      <c r="M346" s="4">
        <v>0</v>
      </c>
    </row>
    <row r="347" spans="1:13" s="34" customFormat="1" ht="20.45" hidden="1" customHeight="1" x14ac:dyDescent="0.2">
      <c r="A347" s="72"/>
      <c r="B347" s="72"/>
      <c r="C347" s="79"/>
      <c r="D347" s="86"/>
      <c r="E347" s="72"/>
      <c r="F347" s="72"/>
      <c r="G347" s="27" t="s">
        <v>33</v>
      </c>
      <c r="H347" s="4">
        <f t="shared" si="34"/>
        <v>0</v>
      </c>
      <c r="I347" s="4">
        <v>0</v>
      </c>
      <c r="J347" s="4">
        <v>0</v>
      </c>
      <c r="K347" s="4">
        <v>0</v>
      </c>
      <c r="L347" s="4">
        <v>0</v>
      </c>
      <c r="M347" s="4">
        <v>0</v>
      </c>
    </row>
    <row r="348" spans="1:13" s="34" customFormat="1" ht="20.45" hidden="1" customHeight="1" x14ac:dyDescent="0.2">
      <c r="A348" s="72"/>
      <c r="B348" s="72"/>
      <c r="C348" s="84"/>
      <c r="D348" s="86"/>
      <c r="E348" s="72"/>
      <c r="F348" s="72"/>
      <c r="G348" s="27" t="s">
        <v>34</v>
      </c>
      <c r="H348" s="4">
        <f t="shared" si="34"/>
        <v>0</v>
      </c>
      <c r="I348" s="4">
        <v>0</v>
      </c>
      <c r="J348" s="4">
        <v>0</v>
      </c>
      <c r="K348" s="4">
        <v>0</v>
      </c>
      <c r="L348" s="4">
        <v>0</v>
      </c>
      <c r="M348" s="4">
        <v>0</v>
      </c>
    </row>
    <row r="349" spans="1:13" s="34" customFormat="1" ht="110.25" x14ac:dyDescent="0.2">
      <c r="A349" s="72" t="s">
        <v>140</v>
      </c>
      <c r="B349" s="72" t="s">
        <v>117</v>
      </c>
      <c r="C349" s="72" t="s">
        <v>114</v>
      </c>
      <c r="D349" s="86">
        <v>1934.9</v>
      </c>
      <c r="E349" s="72" t="s">
        <v>106</v>
      </c>
      <c r="F349" s="72" t="s">
        <v>106</v>
      </c>
      <c r="G349" s="27" t="s">
        <v>72</v>
      </c>
      <c r="H349" s="11">
        <f>H350+H351+H352+H353+H354+H355+H356+H357+H358+H359+H360</f>
        <v>589.1</v>
      </c>
      <c r="I349" s="11">
        <f>I350+I351+I352+I353+I354+I355</f>
        <v>0</v>
      </c>
      <c r="J349" s="11">
        <v>0</v>
      </c>
      <c r="K349" s="11">
        <f>K350+K351+K352+K353+K354+K355</f>
        <v>0</v>
      </c>
      <c r="L349" s="11">
        <f>L350+L351+L352+L353+L354+L355+L356+L357+L358+L359+L360</f>
        <v>589.1</v>
      </c>
      <c r="M349" s="11">
        <v>0</v>
      </c>
    </row>
    <row r="350" spans="1:13" s="34" customFormat="1" ht="15.75" x14ac:dyDescent="0.2">
      <c r="A350" s="72"/>
      <c r="B350" s="72"/>
      <c r="C350" s="72"/>
      <c r="D350" s="86"/>
      <c r="E350" s="72"/>
      <c r="F350" s="72"/>
      <c r="G350" s="27" t="s">
        <v>0</v>
      </c>
      <c r="H350" s="4">
        <f>J350+K350+L350+M350</f>
        <v>0</v>
      </c>
      <c r="I350" s="4">
        <v>0</v>
      </c>
      <c r="J350" s="4">
        <v>0</v>
      </c>
      <c r="K350" s="4">
        <v>0</v>
      </c>
      <c r="L350" s="4">
        <v>0</v>
      </c>
      <c r="M350" s="4">
        <v>0</v>
      </c>
    </row>
    <row r="351" spans="1:13" s="34" customFormat="1" ht="15.75" x14ac:dyDescent="0.2">
      <c r="A351" s="72"/>
      <c r="B351" s="72"/>
      <c r="C351" s="72"/>
      <c r="D351" s="86"/>
      <c r="E351" s="72"/>
      <c r="F351" s="72"/>
      <c r="G351" s="27" t="s">
        <v>5</v>
      </c>
      <c r="H351" s="4">
        <f t="shared" ref="H351:H360" si="35">J351+K351+L351+M351</f>
        <v>0</v>
      </c>
      <c r="I351" s="4">
        <v>0</v>
      </c>
      <c r="J351" s="4">
        <v>0</v>
      </c>
      <c r="K351" s="4">
        <v>0</v>
      </c>
      <c r="L351" s="4">
        <v>0</v>
      </c>
      <c r="M351" s="4">
        <v>0</v>
      </c>
    </row>
    <row r="352" spans="1:13" s="34" customFormat="1" ht="15.75" x14ac:dyDescent="0.2">
      <c r="A352" s="72"/>
      <c r="B352" s="72"/>
      <c r="C352" s="72"/>
      <c r="D352" s="86"/>
      <c r="E352" s="72"/>
      <c r="F352" s="72"/>
      <c r="G352" s="27" t="s">
        <v>1</v>
      </c>
      <c r="H352" s="4">
        <f t="shared" si="35"/>
        <v>0</v>
      </c>
      <c r="I352" s="4">
        <v>0</v>
      </c>
      <c r="J352" s="4">
        <v>0</v>
      </c>
      <c r="K352" s="4">
        <v>0</v>
      </c>
      <c r="L352" s="4">
        <v>0</v>
      </c>
      <c r="M352" s="4">
        <v>0</v>
      </c>
    </row>
    <row r="353" spans="1:32" s="34" customFormat="1" ht="15.75" x14ac:dyDescent="0.25">
      <c r="A353" s="72"/>
      <c r="B353" s="72"/>
      <c r="C353" s="72"/>
      <c r="D353" s="86"/>
      <c r="E353" s="72"/>
      <c r="F353" s="72"/>
      <c r="G353" s="27" t="s">
        <v>2</v>
      </c>
      <c r="H353" s="4">
        <f t="shared" si="35"/>
        <v>0</v>
      </c>
      <c r="I353" s="4">
        <v>0</v>
      </c>
      <c r="J353" s="4">
        <v>0</v>
      </c>
      <c r="K353" s="31">
        <v>0</v>
      </c>
      <c r="L353" s="31">
        <v>0</v>
      </c>
      <c r="M353" s="4">
        <v>0</v>
      </c>
    </row>
    <row r="354" spans="1:32" s="34" customFormat="1" ht="15.75" x14ac:dyDescent="0.25">
      <c r="A354" s="72"/>
      <c r="B354" s="72"/>
      <c r="C354" s="72"/>
      <c r="D354" s="86"/>
      <c r="E354" s="72"/>
      <c r="F354" s="72"/>
      <c r="G354" s="27" t="s">
        <v>3</v>
      </c>
      <c r="H354" s="4">
        <f t="shared" si="35"/>
        <v>0</v>
      </c>
      <c r="I354" s="4">
        <v>0</v>
      </c>
      <c r="J354" s="4">
        <v>0</v>
      </c>
      <c r="K354" s="31">
        <v>0</v>
      </c>
      <c r="L354" s="31">
        <v>0</v>
      </c>
      <c r="M354" s="4">
        <v>0</v>
      </c>
    </row>
    <row r="355" spans="1:32" s="34" customFormat="1" ht="15.75" x14ac:dyDescent="0.2">
      <c r="A355" s="72"/>
      <c r="B355" s="72"/>
      <c r="C355" s="72"/>
      <c r="D355" s="86"/>
      <c r="E355" s="72"/>
      <c r="F355" s="72"/>
      <c r="G355" s="27" t="s">
        <v>4</v>
      </c>
      <c r="H355" s="4">
        <f t="shared" si="35"/>
        <v>0</v>
      </c>
      <c r="I355" s="4">
        <v>0</v>
      </c>
      <c r="J355" s="4">
        <v>0</v>
      </c>
      <c r="K355" s="4">
        <v>0</v>
      </c>
      <c r="L355" s="4">
        <v>0</v>
      </c>
      <c r="M355" s="4">
        <v>0</v>
      </c>
    </row>
    <row r="356" spans="1:32" s="34" customFormat="1" ht="20.25" x14ac:dyDescent="0.3">
      <c r="A356" s="72"/>
      <c r="B356" s="72"/>
      <c r="C356" s="72"/>
      <c r="D356" s="86"/>
      <c r="E356" s="72"/>
      <c r="F356" s="72"/>
      <c r="G356" s="27" t="s">
        <v>23</v>
      </c>
      <c r="H356" s="4">
        <f t="shared" si="35"/>
        <v>589.1</v>
      </c>
      <c r="I356" s="4">
        <v>0</v>
      </c>
      <c r="J356" s="4">
        <v>0</v>
      </c>
      <c r="K356" s="4">
        <v>0</v>
      </c>
      <c r="L356" s="4">
        <v>589.1</v>
      </c>
      <c r="M356" s="4">
        <v>0</v>
      </c>
      <c r="AC356" s="38"/>
      <c r="AD356" s="38"/>
      <c r="AE356" s="38"/>
      <c r="AF356" s="38"/>
    </row>
    <row r="357" spans="1:32" s="34" customFormat="1" ht="15.75" x14ac:dyDescent="0.2">
      <c r="A357" s="72"/>
      <c r="B357" s="72"/>
      <c r="C357" s="72"/>
      <c r="D357" s="86"/>
      <c r="E357" s="72"/>
      <c r="F357" s="72"/>
      <c r="G357" s="27" t="s">
        <v>31</v>
      </c>
      <c r="H357" s="4">
        <f t="shared" si="35"/>
        <v>0</v>
      </c>
      <c r="I357" s="4">
        <v>0</v>
      </c>
      <c r="J357" s="4">
        <v>0</v>
      </c>
      <c r="K357" s="4">
        <v>0</v>
      </c>
      <c r="L357" s="4">
        <v>0</v>
      </c>
      <c r="M357" s="4">
        <v>0</v>
      </c>
    </row>
    <row r="358" spans="1:32" s="34" customFormat="1" ht="15.75" x14ac:dyDescent="0.2">
      <c r="A358" s="72"/>
      <c r="B358" s="72"/>
      <c r="C358" s="72"/>
      <c r="D358" s="86"/>
      <c r="E358" s="72"/>
      <c r="F358" s="72"/>
      <c r="G358" s="27" t="s">
        <v>32</v>
      </c>
      <c r="H358" s="4">
        <f t="shared" si="35"/>
        <v>0</v>
      </c>
      <c r="I358" s="4">
        <v>0</v>
      </c>
      <c r="J358" s="4">
        <v>0</v>
      </c>
      <c r="K358" s="4">
        <v>0</v>
      </c>
      <c r="L358" s="4">
        <v>0</v>
      </c>
      <c r="M358" s="4">
        <v>0</v>
      </c>
    </row>
    <row r="359" spans="1:32" s="34" customFormat="1" ht="15.75" x14ac:dyDescent="0.2">
      <c r="A359" s="72"/>
      <c r="B359" s="72"/>
      <c r="C359" s="72"/>
      <c r="D359" s="86"/>
      <c r="E359" s="72"/>
      <c r="F359" s="72"/>
      <c r="G359" s="27" t="s">
        <v>33</v>
      </c>
      <c r="H359" s="4">
        <f t="shared" si="35"/>
        <v>0</v>
      </c>
      <c r="I359" s="4">
        <v>0</v>
      </c>
      <c r="J359" s="4">
        <v>0</v>
      </c>
      <c r="K359" s="4">
        <v>0</v>
      </c>
      <c r="L359" s="4">
        <v>0</v>
      </c>
      <c r="M359" s="4">
        <v>0</v>
      </c>
    </row>
    <row r="360" spans="1:32" s="34" customFormat="1" ht="15.75" x14ac:dyDescent="0.2">
      <c r="A360" s="72"/>
      <c r="B360" s="72"/>
      <c r="C360" s="72"/>
      <c r="D360" s="86"/>
      <c r="E360" s="72"/>
      <c r="F360" s="72"/>
      <c r="G360" s="27" t="s">
        <v>34</v>
      </c>
      <c r="H360" s="4">
        <f t="shared" si="35"/>
        <v>0</v>
      </c>
      <c r="I360" s="4">
        <v>0</v>
      </c>
      <c r="J360" s="4">
        <v>0</v>
      </c>
      <c r="K360" s="4">
        <v>0</v>
      </c>
      <c r="L360" s="4">
        <v>0</v>
      </c>
      <c r="M360" s="4">
        <v>0</v>
      </c>
    </row>
    <row r="361" spans="1:32" s="34" customFormat="1" ht="110.25" hidden="1" x14ac:dyDescent="0.2">
      <c r="A361" s="72" t="s">
        <v>135</v>
      </c>
      <c r="B361" s="72" t="s">
        <v>37</v>
      </c>
      <c r="C361" s="72" t="s">
        <v>112</v>
      </c>
      <c r="D361" s="86">
        <v>4000</v>
      </c>
      <c r="E361" s="72">
        <v>2021</v>
      </c>
      <c r="F361" s="72" t="s">
        <v>23</v>
      </c>
      <c r="G361" s="27" t="s">
        <v>72</v>
      </c>
      <c r="H361" s="11">
        <f>H362+H363+H364+H365+H366+H367+H368+H369+H370+H371+H372</f>
        <v>0</v>
      </c>
      <c r="I361" s="11">
        <f>I368</f>
        <v>0</v>
      </c>
      <c r="J361" s="11">
        <v>0</v>
      </c>
      <c r="K361" s="11">
        <f>K362+K363+K364+K365+K366+K367</f>
        <v>0</v>
      </c>
      <c r="L361" s="11">
        <f>L362+L363+L364+L365+L366+L367+L368+L369+L370+L371+L372</f>
        <v>0</v>
      </c>
      <c r="M361" s="11">
        <v>0</v>
      </c>
    </row>
    <row r="362" spans="1:32" s="34" customFormat="1" ht="15.75" hidden="1" x14ac:dyDescent="0.2">
      <c r="A362" s="72"/>
      <c r="B362" s="72"/>
      <c r="C362" s="72"/>
      <c r="D362" s="86"/>
      <c r="E362" s="72"/>
      <c r="F362" s="72"/>
      <c r="G362" s="27" t="s">
        <v>0</v>
      </c>
      <c r="H362" s="4">
        <f>J362+K362+L362+M362</f>
        <v>0</v>
      </c>
      <c r="I362" s="4">
        <v>0</v>
      </c>
      <c r="J362" s="4">
        <v>0</v>
      </c>
      <c r="K362" s="4">
        <v>0</v>
      </c>
      <c r="L362" s="4">
        <v>0</v>
      </c>
      <c r="M362" s="4">
        <v>0</v>
      </c>
    </row>
    <row r="363" spans="1:32" s="34" customFormat="1" ht="15.75" hidden="1" x14ac:dyDescent="0.2">
      <c r="A363" s="72"/>
      <c r="B363" s="72"/>
      <c r="C363" s="72"/>
      <c r="D363" s="86"/>
      <c r="E363" s="72"/>
      <c r="F363" s="72"/>
      <c r="G363" s="27" t="s">
        <v>5</v>
      </c>
      <c r="H363" s="4">
        <f t="shared" ref="H363:H372" si="36">J363+K363+L363+M363</f>
        <v>0</v>
      </c>
      <c r="I363" s="4">
        <v>0</v>
      </c>
      <c r="J363" s="4">
        <v>0</v>
      </c>
      <c r="K363" s="4">
        <v>0</v>
      </c>
      <c r="L363" s="4">
        <v>0</v>
      </c>
      <c r="M363" s="4">
        <v>0</v>
      </c>
    </row>
    <row r="364" spans="1:32" s="34" customFormat="1" ht="15.75" hidden="1" x14ac:dyDescent="0.2">
      <c r="A364" s="72"/>
      <c r="B364" s="72"/>
      <c r="C364" s="72"/>
      <c r="D364" s="86"/>
      <c r="E364" s="72"/>
      <c r="F364" s="72"/>
      <c r="G364" s="27" t="s">
        <v>1</v>
      </c>
      <c r="H364" s="4">
        <f t="shared" si="36"/>
        <v>0</v>
      </c>
      <c r="I364" s="4">
        <v>0</v>
      </c>
      <c r="J364" s="4">
        <v>0</v>
      </c>
      <c r="K364" s="4">
        <v>0</v>
      </c>
      <c r="L364" s="4">
        <v>0</v>
      </c>
      <c r="M364" s="4">
        <v>0</v>
      </c>
    </row>
    <row r="365" spans="1:32" s="34" customFormat="1" ht="15.75" hidden="1" x14ac:dyDescent="0.25">
      <c r="A365" s="72"/>
      <c r="B365" s="72"/>
      <c r="C365" s="72"/>
      <c r="D365" s="86"/>
      <c r="E365" s="72"/>
      <c r="F365" s="72"/>
      <c r="G365" s="27" t="s">
        <v>2</v>
      </c>
      <c r="H365" s="4">
        <f t="shared" si="36"/>
        <v>0</v>
      </c>
      <c r="I365" s="4">
        <v>0</v>
      </c>
      <c r="J365" s="4">
        <v>0</v>
      </c>
      <c r="K365" s="31">
        <v>0</v>
      </c>
      <c r="L365" s="31">
        <v>0</v>
      </c>
      <c r="M365" s="4">
        <v>0</v>
      </c>
    </row>
    <row r="366" spans="1:32" s="34" customFormat="1" ht="15.75" hidden="1" x14ac:dyDescent="0.25">
      <c r="A366" s="72"/>
      <c r="B366" s="72"/>
      <c r="C366" s="72"/>
      <c r="D366" s="86"/>
      <c r="E366" s="72"/>
      <c r="F366" s="72"/>
      <c r="G366" s="27" t="s">
        <v>3</v>
      </c>
      <c r="H366" s="4">
        <f t="shared" si="36"/>
        <v>0</v>
      </c>
      <c r="I366" s="4">
        <v>0</v>
      </c>
      <c r="J366" s="4">
        <v>0</v>
      </c>
      <c r="K366" s="31">
        <v>0</v>
      </c>
      <c r="L366" s="31">
        <v>0</v>
      </c>
      <c r="M366" s="4">
        <v>0</v>
      </c>
    </row>
    <row r="367" spans="1:32" s="34" customFormat="1" ht="15.75" hidden="1" x14ac:dyDescent="0.2">
      <c r="A367" s="72"/>
      <c r="B367" s="72"/>
      <c r="C367" s="72"/>
      <c r="D367" s="86"/>
      <c r="E367" s="72"/>
      <c r="F367" s="72"/>
      <c r="G367" s="27" t="s">
        <v>4</v>
      </c>
      <c r="H367" s="4">
        <f t="shared" si="36"/>
        <v>0</v>
      </c>
      <c r="I367" s="4">
        <v>0</v>
      </c>
      <c r="J367" s="4">
        <v>0</v>
      </c>
      <c r="K367" s="4">
        <v>0</v>
      </c>
      <c r="L367" s="4">
        <v>0</v>
      </c>
      <c r="M367" s="4">
        <v>0</v>
      </c>
    </row>
    <row r="368" spans="1:32" s="34" customFormat="1" ht="15.75" hidden="1" x14ac:dyDescent="0.2">
      <c r="A368" s="72"/>
      <c r="B368" s="72"/>
      <c r="C368" s="72"/>
      <c r="D368" s="86"/>
      <c r="E368" s="72"/>
      <c r="F368" s="72"/>
      <c r="G368" s="27" t="s">
        <v>23</v>
      </c>
      <c r="H368" s="4">
        <f t="shared" si="36"/>
        <v>0</v>
      </c>
      <c r="I368" s="4">
        <f>4000-4000</f>
        <v>0</v>
      </c>
      <c r="J368" s="4">
        <v>0</v>
      </c>
      <c r="K368" s="4">
        <v>0</v>
      </c>
      <c r="L368" s="4">
        <f>4000-4000</f>
        <v>0</v>
      </c>
      <c r="M368" s="4">
        <v>0</v>
      </c>
    </row>
    <row r="369" spans="1:13" s="34" customFormat="1" ht="15.75" hidden="1" x14ac:dyDescent="0.2">
      <c r="A369" s="72"/>
      <c r="B369" s="72"/>
      <c r="C369" s="72"/>
      <c r="D369" s="86"/>
      <c r="E369" s="72"/>
      <c r="F369" s="72"/>
      <c r="G369" s="27" t="s">
        <v>31</v>
      </c>
      <c r="H369" s="4">
        <f t="shared" si="36"/>
        <v>0</v>
      </c>
      <c r="I369" s="4">
        <v>0</v>
      </c>
      <c r="J369" s="4">
        <v>0</v>
      </c>
      <c r="K369" s="4">
        <v>0</v>
      </c>
      <c r="L369" s="4">
        <v>0</v>
      </c>
      <c r="M369" s="4">
        <v>0</v>
      </c>
    </row>
    <row r="370" spans="1:13" s="34" customFormat="1" ht="15.75" hidden="1" x14ac:dyDescent="0.2">
      <c r="A370" s="72"/>
      <c r="B370" s="72"/>
      <c r="C370" s="72"/>
      <c r="D370" s="86"/>
      <c r="E370" s="72"/>
      <c r="F370" s="72"/>
      <c r="G370" s="27" t="s">
        <v>32</v>
      </c>
      <c r="H370" s="4">
        <f t="shared" si="36"/>
        <v>0</v>
      </c>
      <c r="I370" s="4">
        <v>0</v>
      </c>
      <c r="J370" s="4">
        <v>0</v>
      </c>
      <c r="K370" s="4">
        <v>0</v>
      </c>
      <c r="L370" s="4">
        <v>0</v>
      </c>
      <c r="M370" s="4">
        <v>0</v>
      </c>
    </row>
    <row r="371" spans="1:13" s="34" customFormat="1" ht="15.75" hidden="1" x14ac:dyDescent="0.2">
      <c r="A371" s="72"/>
      <c r="B371" s="72"/>
      <c r="C371" s="72"/>
      <c r="D371" s="86"/>
      <c r="E371" s="72"/>
      <c r="F371" s="72"/>
      <c r="G371" s="27" t="s">
        <v>33</v>
      </c>
      <c r="H371" s="4">
        <f t="shared" si="36"/>
        <v>0</v>
      </c>
      <c r="I371" s="4">
        <v>0</v>
      </c>
      <c r="J371" s="4">
        <v>0</v>
      </c>
      <c r="K371" s="4">
        <v>0</v>
      </c>
      <c r="L371" s="4">
        <v>0</v>
      </c>
      <c r="M371" s="4">
        <v>0</v>
      </c>
    </row>
    <row r="372" spans="1:13" s="34" customFormat="1" ht="15.75" hidden="1" x14ac:dyDescent="0.2">
      <c r="A372" s="72"/>
      <c r="B372" s="72"/>
      <c r="C372" s="72"/>
      <c r="D372" s="86"/>
      <c r="E372" s="72"/>
      <c r="F372" s="72"/>
      <c r="G372" s="27" t="s">
        <v>34</v>
      </c>
      <c r="H372" s="4">
        <f t="shared" si="36"/>
        <v>0</v>
      </c>
      <c r="I372" s="4">
        <v>0</v>
      </c>
      <c r="J372" s="4">
        <v>0</v>
      </c>
      <c r="K372" s="4">
        <v>0</v>
      </c>
      <c r="L372" s="4">
        <v>0</v>
      </c>
      <c r="M372" s="4">
        <v>0</v>
      </c>
    </row>
    <row r="373" spans="1:13" s="34" customFormat="1" ht="110.25" x14ac:dyDescent="0.2">
      <c r="A373" s="72" t="s">
        <v>141</v>
      </c>
      <c r="B373" s="72" t="s">
        <v>37</v>
      </c>
      <c r="C373" s="72" t="s">
        <v>113</v>
      </c>
      <c r="D373" s="86">
        <v>2700</v>
      </c>
      <c r="E373" s="72" t="s">
        <v>106</v>
      </c>
      <c r="F373" s="72" t="s">
        <v>106</v>
      </c>
      <c r="G373" s="27" t="s">
        <v>72</v>
      </c>
      <c r="H373" s="4">
        <f t="shared" ref="H373:M373" si="37">H374+H375+H376+H377+H378+H379+H380+H381+H383+H384+H385</f>
        <v>4316.6000000000004</v>
      </c>
      <c r="I373" s="4">
        <f t="shared" si="37"/>
        <v>4316.6000000000004</v>
      </c>
      <c r="J373" s="4">
        <f t="shared" si="37"/>
        <v>0</v>
      </c>
      <c r="K373" s="4">
        <f t="shared" si="37"/>
        <v>0</v>
      </c>
      <c r="L373" s="4">
        <f t="shared" si="37"/>
        <v>4316.6000000000004</v>
      </c>
      <c r="M373" s="4">
        <f t="shared" si="37"/>
        <v>0</v>
      </c>
    </row>
    <row r="374" spans="1:13" s="34" customFormat="1" ht="15.75" x14ac:dyDescent="0.2">
      <c r="A374" s="72"/>
      <c r="B374" s="72"/>
      <c r="C374" s="72"/>
      <c r="D374" s="86"/>
      <c r="E374" s="72"/>
      <c r="F374" s="72"/>
      <c r="G374" s="27" t="s">
        <v>0</v>
      </c>
      <c r="H374" s="4">
        <f>J374+K374+L374+M374</f>
        <v>0</v>
      </c>
      <c r="I374" s="4">
        <v>0</v>
      </c>
      <c r="J374" s="4">
        <v>0</v>
      </c>
      <c r="K374" s="4">
        <v>0</v>
      </c>
      <c r="L374" s="4">
        <v>0</v>
      </c>
      <c r="M374" s="4">
        <v>0</v>
      </c>
    </row>
    <row r="375" spans="1:13" s="34" customFormat="1" ht="15.75" x14ac:dyDescent="0.2">
      <c r="A375" s="72"/>
      <c r="B375" s="72"/>
      <c r="C375" s="72"/>
      <c r="D375" s="86"/>
      <c r="E375" s="72"/>
      <c r="F375" s="72"/>
      <c r="G375" s="27" t="s">
        <v>5</v>
      </c>
      <c r="H375" s="4">
        <f t="shared" ref="H375:H378" si="38">J375+K375+L375+M375</f>
        <v>0</v>
      </c>
      <c r="I375" s="4">
        <v>0</v>
      </c>
      <c r="J375" s="4">
        <v>0</v>
      </c>
      <c r="K375" s="4">
        <v>0</v>
      </c>
      <c r="L375" s="4">
        <v>0</v>
      </c>
      <c r="M375" s="4">
        <v>0</v>
      </c>
    </row>
    <row r="376" spans="1:13" s="34" customFormat="1" ht="15.75" x14ac:dyDescent="0.2">
      <c r="A376" s="72"/>
      <c r="B376" s="72"/>
      <c r="C376" s="72"/>
      <c r="D376" s="86"/>
      <c r="E376" s="72"/>
      <c r="F376" s="72"/>
      <c r="G376" s="27" t="s">
        <v>1</v>
      </c>
      <c r="H376" s="4">
        <f>J376+K376+L376+M376</f>
        <v>0</v>
      </c>
      <c r="I376" s="4">
        <v>0</v>
      </c>
      <c r="J376" s="4">
        <v>0</v>
      </c>
      <c r="K376" s="4">
        <v>0</v>
      </c>
      <c r="L376" s="4">
        <v>0</v>
      </c>
      <c r="M376" s="4">
        <v>0</v>
      </c>
    </row>
    <row r="377" spans="1:13" s="34" customFormat="1" ht="15.75" x14ac:dyDescent="0.25">
      <c r="A377" s="72"/>
      <c r="B377" s="72"/>
      <c r="C377" s="72"/>
      <c r="D377" s="86"/>
      <c r="E377" s="72"/>
      <c r="F377" s="72"/>
      <c r="G377" s="27" t="s">
        <v>2</v>
      </c>
      <c r="H377" s="4">
        <f t="shared" si="38"/>
        <v>0</v>
      </c>
      <c r="I377" s="4">
        <v>0</v>
      </c>
      <c r="J377" s="4">
        <v>0</v>
      </c>
      <c r="K377" s="31">
        <v>0</v>
      </c>
      <c r="L377" s="31">
        <v>0</v>
      </c>
      <c r="M377" s="4">
        <v>0</v>
      </c>
    </row>
    <row r="378" spans="1:13" s="34" customFormat="1" ht="15.75" x14ac:dyDescent="0.25">
      <c r="A378" s="72"/>
      <c r="B378" s="72"/>
      <c r="C378" s="72"/>
      <c r="D378" s="86"/>
      <c r="E378" s="72"/>
      <c r="F378" s="72"/>
      <c r="G378" s="27" t="s">
        <v>3</v>
      </c>
      <c r="H378" s="4">
        <f t="shared" si="38"/>
        <v>0</v>
      </c>
      <c r="I378" s="4">
        <v>0</v>
      </c>
      <c r="J378" s="4">
        <v>0</v>
      </c>
      <c r="K378" s="31">
        <v>0</v>
      </c>
      <c r="L378" s="31">
        <v>0</v>
      </c>
      <c r="M378" s="4">
        <v>0</v>
      </c>
    </row>
    <row r="379" spans="1:13" s="34" customFormat="1" ht="15.75" x14ac:dyDescent="0.2">
      <c r="A379" s="72"/>
      <c r="B379" s="72"/>
      <c r="C379" s="72"/>
      <c r="D379" s="86"/>
      <c r="E379" s="72"/>
      <c r="F379" s="72"/>
      <c r="G379" s="27" t="s">
        <v>4</v>
      </c>
      <c r="H379" s="4">
        <f>J379+K379+L379+M379</f>
        <v>0</v>
      </c>
      <c r="I379" s="4">
        <v>0</v>
      </c>
      <c r="J379" s="4">
        <v>0</v>
      </c>
      <c r="K379" s="4">
        <v>0</v>
      </c>
      <c r="L379" s="4">
        <v>0</v>
      </c>
      <c r="M379" s="4">
        <v>0</v>
      </c>
    </row>
    <row r="380" spans="1:13" s="34" customFormat="1" ht="15.75" x14ac:dyDescent="0.2">
      <c r="A380" s="72"/>
      <c r="B380" s="72"/>
      <c r="C380" s="72"/>
      <c r="D380" s="86"/>
      <c r="E380" s="72"/>
      <c r="F380" s="72"/>
      <c r="G380" s="27" t="s">
        <v>23</v>
      </c>
      <c r="H380" s="4">
        <f t="shared" ref="H380:H385" si="39">J380+K380+L380+M380</f>
        <v>2648</v>
      </c>
      <c r="I380" s="4">
        <v>2648</v>
      </c>
      <c r="J380" s="4">
        <v>0</v>
      </c>
      <c r="K380" s="4">
        <v>0</v>
      </c>
      <c r="L380" s="4">
        <v>2648</v>
      </c>
      <c r="M380" s="4">
        <v>0</v>
      </c>
    </row>
    <row r="381" spans="1:13" s="34" customFormat="1" ht="31.5" x14ac:dyDescent="0.2">
      <c r="A381" s="72"/>
      <c r="B381" s="72"/>
      <c r="C381" s="72"/>
      <c r="D381" s="86"/>
      <c r="E381" s="72"/>
      <c r="F381" s="72"/>
      <c r="G381" s="27" t="s">
        <v>150</v>
      </c>
      <c r="H381" s="4">
        <f>J381+K381+L381+M381</f>
        <v>1668.6</v>
      </c>
      <c r="I381" s="4">
        <v>1668.6</v>
      </c>
      <c r="J381" s="4">
        <v>0</v>
      </c>
      <c r="K381" s="4">
        <v>0</v>
      </c>
      <c r="L381" s="4">
        <v>1668.6</v>
      </c>
      <c r="M381" s="4">
        <v>0</v>
      </c>
    </row>
    <row r="382" spans="1:13" s="34" customFormat="1" ht="45" x14ac:dyDescent="0.2">
      <c r="A382" s="72"/>
      <c r="B382" s="72"/>
      <c r="C382" s="72"/>
      <c r="D382" s="86"/>
      <c r="E382" s="72"/>
      <c r="F382" s="72"/>
      <c r="G382" s="14" t="s">
        <v>81</v>
      </c>
      <c r="H382" s="4">
        <f>L382</f>
        <v>1164.3</v>
      </c>
      <c r="I382" s="4">
        <f>H382</f>
        <v>1164.3</v>
      </c>
      <c r="J382" s="4">
        <v>0</v>
      </c>
      <c r="K382" s="4">
        <v>0</v>
      </c>
      <c r="L382" s="4">
        <v>1164.3</v>
      </c>
      <c r="M382" s="4">
        <v>0</v>
      </c>
    </row>
    <row r="383" spans="1:13" s="34" customFormat="1" ht="15.75" x14ac:dyDescent="0.2">
      <c r="A383" s="72"/>
      <c r="B383" s="72"/>
      <c r="C383" s="72"/>
      <c r="D383" s="86"/>
      <c r="E383" s="72"/>
      <c r="F383" s="72"/>
      <c r="G383" s="27" t="s">
        <v>32</v>
      </c>
      <c r="H383" s="4">
        <f t="shared" si="39"/>
        <v>0</v>
      </c>
      <c r="I383" s="4">
        <v>0</v>
      </c>
      <c r="J383" s="4">
        <v>0</v>
      </c>
      <c r="K383" s="4">
        <v>0</v>
      </c>
      <c r="L383" s="4">
        <v>0</v>
      </c>
      <c r="M383" s="4">
        <v>0</v>
      </c>
    </row>
    <row r="384" spans="1:13" s="34" customFormat="1" ht="15.75" x14ac:dyDescent="0.2">
      <c r="A384" s="72"/>
      <c r="B384" s="72"/>
      <c r="C384" s="72"/>
      <c r="D384" s="86"/>
      <c r="E384" s="72"/>
      <c r="F384" s="72"/>
      <c r="G384" s="27" t="s">
        <v>33</v>
      </c>
      <c r="H384" s="4">
        <f t="shared" si="39"/>
        <v>0</v>
      </c>
      <c r="I384" s="4">
        <v>0</v>
      </c>
      <c r="J384" s="4">
        <v>0</v>
      </c>
      <c r="K384" s="4">
        <v>0</v>
      </c>
      <c r="L384" s="4">
        <v>0</v>
      </c>
      <c r="M384" s="4">
        <v>0</v>
      </c>
    </row>
    <row r="385" spans="1:13" s="34" customFormat="1" ht="15.75" x14ac:dyDescent="0.2">
      <c r="A385" s="72"/>
      <c r="B385" s="72"/>
      <c r="C385" s="72"/>
      <c r="D385" s="86"/>
      <c r="E385" s="72"/>
      <c r="F385" s="72"/>
      <c r="G385" s="27" t="s">
        <v>34</v>
      </c>
      <c r="H385" s="4">
        <f t="shared" si="39"/>
        <v>0</v>
      </c>
      <c r="I385" s="4">
        <v>0</v>
      </c>
      <c r="J385" s="4">
        <v>0</v>
      </c>
      <c r="K385" s="4">
        <v>0</v>
      </c>
      <c r="L385" s="4">
        <v>0</v>
      </c>
      <c r="M385" s="4">
        <v>0</v>
      </c>
    </row>
    <row r="386" spans="1:13" s="34" customFormat="1" ht="110.25" x14ac:dyDescent="0.2">
      <c r="A386" s="72" t="s">
        <v>142</v>
      </c>
      <c r="B386" s="72" t="s">
        <v>84</v>
      </c>
      <c r="C386" s="72" t="s">
        <v>84</v>
      </c>
      <c r="D386" s="86">
        <v>451</v>
      </c>
      <c r="E386" s="72" t="s">
        <v>106</v>
      </c>
      <c r="F386" s="72" t="s">
        <v>106</v>
      </c>
      <c r="G386" s="27" t="s">
        <v>72</v>
      </c>
      <c r="H386" s="4">
        <f>H387+H388+H389+H390+H391+H392+H393+H394+H395+H396+H397</f>
        <v>251.1</v>
      </c>
      <c r="I386" s="4">
        <f>I387+I388+I389+I390+I391+I392+I393+I394+I395+I396+I397</f>
        <v>0</v>
      </c>
      <c r="J386" s="4">
        <f t="shared" ref="J386:M386" si="40">J387+J388+J389+J390+J391+J392+J393+J394+J395+J396+J397</f>
        <v>0</v>
      </c>
      <c r="K386" s="4">
        <f t="shared" si="40"/>
        <v>0</v>
      </c>
      <c r="L386" s="4">
        <f t="shared" si="40"/>
        <v>251.1</v>
      </c>
      <c r="M386" s="4">
        <f t="shared" si="40"/>
        <v>0</v>
      </c>
    </row>
    <row r="387" spans="1:13" s="34" customFormat="1" ht="15.75" x14ac:dyDescent="0.2">
      <c r="A387" s="72"/>
      <c r="B387" s="72"/>
      <c r="C387" s="72"/>
      <c r="D387" s="86"/>
      <c r="E387" s="72"/>
      <c r="F387" s="72"/>
      <c r="G387" s="27" t="s">
        <v>0</v>
      </c>
      <c r="H387" s="4">
        <f>J387+K387+L387+M387</f>
        <v>0</v>
      </c>
      <c r="I387" s="4">
        <v>0</v>
      </c>
      <c r="J387" s="4">
        <v>0</v>
      </c>
      <c r="K387" s="4">
        <v>0</v>
      </c>
      <c r="L387" s="4">
        <v>0</v>
      </c>
      <c r="M387" s="4">
        <v>0</v>
      </c>
    </row>
    <row r="388" spans="1:13" s="34" customFormat="1" ht="15.75" x14ac:dyDescent="0.2">
      <c r="A388" s="72"/>
      <c r="B388" s="72"/>
      <c r="C388" s="72"/>
      <c r="D388" s="86"/>
      <c r="E388" s="72"/>
      <c r="F388" s="72"/>
      <c r="G388" s="27" t="s">
        <v>5</v>
      </c>
      <c r="H388" s="4">
        <f t="shared" ref="H388:H391" si="41">J388+K388+L388+M388</f>
        <v>0</v>
      </c>
      <c r="I388" s="4">
        <v>0</v>
      </c>
      <c r="J388" s="4">
        <v>0</v>
      </c>
      <c r="K388" s="4">
        <v>0</v>
      </c>
      <c r="L388" s="4">
        <v>0</v>
      </c>
      <c r="M388" s="4">
        <v>0</v>
      </c>
    </row>
    <row r="389" spans="1:13" s="34" customFormat="1" ht="15.75" x14ac:dyDescent="0.2">
      <c r="A389" s="72"/>
      <c r="B389" s="72"/>
      <c r="C389" s="72"/>
      <c r="D389" s="86"/>
      <c r="E389" s="72"/>
      <c r="F389" s="72"/>
      <c r="G389" s="27" t="s">
        <v>1</v>
      </c>
      <c r="H389" s="4">
        <f>J389+K389+L389+M389</f>
        <v>0</v>
      </c>
      <c r="I389" s="4">
        <v>0</v>
      </c>
      <c r="J389" s="4">
        <v>0</v>
      </c>
      <c r="K389" s="4">
        <v>0</v>
      </c>
      <c r="L389" s="4">
        <v>0</v>
      </c>
      <c r="M389" s="4">
        <v>0</v>
      </c>
    </row>
    <row r="390" spans="1:13" s="34" customFormat="1" ht="15.75" x14ac:dyDescent="0.2">
      <c r="A390" s="72"/>
      <c r="B390" s="72"/>
      <c r="C390" s="72"/>
      <c r="D390" s="86"/>
      <c r="E390" s="72"/>
      <c r="F390" s="72"/>
      <c r="G390" s="27" t="s">
        <v>2</v>
      </c>
      <c r="H390" s="4">
        <f t="shared" si="41"/>
        <v>0</v>
      </c>
      <c r="I390" s="4">
        <v>0</v>
      </c>
      <c r="J390" s="4">
        <v>0</v>
      </c>
      <c r="K390" s="4">
        <v>0</v>
      </c>
      <c r="L390" s="4">
        <v>0</v>
      </c>
      <c r="M390" s="4">
        <v>0</v>
      </c>
    </row>
    <row r="391" spans="1:13" s="34" customFormat="1" ht="15.75" x14ac:dyDescent="0.2">
      <c r="A391" s="72"/>
      <c r="B391" s="72"/>
      <c r="C391" s="72"/>
      <c r="D391" s="86"/>
      <c r="E391" s="72"/>
      <c r="F391" s="72"/>
      <c r="G391" s="27" t="s">
        <v>3</v>
      </c>
      <c r="H391" s="4">
        <f t="shared" si="41"/>
        <v>0</v>
      </c>
      <c r="I391" s="4">
        <v>0</v>
      </c>
      <c r="J391" s="4">
        <v>0</v>
      </c>
      <c r="K391" s="4">
        <v>0</v>
      </c>
      <c r="L391" s="4">
        <v>0</v>
      </c>
      <c r="M391" s="4">
        <v>0</v>
      </c>
    </row>
    <row r="392" spans="1:13" s="34" customFormat="1" ht="15.75" x14ac:dyDescent="0.2">
      <c r="A392" s="72"/>
      <c r="B392" s="72"/>
      <c r="C392" s="72"/>
      <c r="D392" s="86"/>
      <c r="E392" s="72"/>
      <c r="F392" s="72"/>
      <c r="G392" s="27" t="s">
        <v>4</v>
      </c>
      <c r="H392" s="4">
        <f>J392+K392+L392+M392</f>
        <v>0</v>
      </c>
      <c r="I392" s="4">
        <v>0</v>
      </c>
      <c r="J392" s="4">
        <v>0</v>
      </c>
      <c r="K392" s="4">
        <v>0</v>
      </c>
      <c r="L392" s="4">
        <v>0</v>
      </c>
      <c r="M392" s="4">
        <v>0</v>
      </c>
    </row>
    <row r="393" spans="1:13" s="34" customFormat="1" ht="15.75" x14ac:dyDescent="0.2">
      <c r="A393" s="72"/>
      <c r="B393" s="72"/>
      <c r="C393" s="72"/>
      <c r="D393" s="86"/>
      <c r="E393" s="72"/>
      <c r="F393" s="72"/>
      <c r="G393" s="27" t="s">
        <v>23</v>
      </c>
      <c r="H393" s="4">
        <f t="shared" ref="H393:H397" si="42">J393+K393+L393+M393</f>
        <v>251.1</v>
      </c>
      <c r="I393" s="4">
        <v>0</v>
      </c>
      <c r="J393" s="4">
        <v>0</v>
      </c>
      <c r="K393" s="4">
        <v>0</v>
      </c>
      <c r="L393" s="4">
        <f>451-199.9</f>
        <v>251.1</v>
      </c>
      <c r="M393" s="4">
        <v>0</v>
      </c>
    </row>
    <row r="394" spans="1:13" s="34" customFormat="1" ht="15.75" x14ac:dyDescent="0.2">
      <c r="A394" s="72"/>
      <c r="B394" s="72"/>
      <c r="C394" s="72"/>
      <c r="D394" s="86"/>
      <c r="E394" s="72"/>
      <c r="F394" s="72"/>
      <c r="G394" s="27" t="s">
        <v>31</v>
      </c>
      <c r="H394" s="4">
        <f t="shared" si="42"/>
        <v>0</v>
      </c>
      <c r="I394" s="4">
        <v>0</v>
      </c>
      <c r="J394" s="4">
        <v>0</v>
      </c>
      <c r="K394" s="4">
        <v>0</v>
      </c>
      <c r="L394" s="4">
        <v>0</v>
      </c>
      <c r="M394" s="4">
        <v>0</v>
      </c>
    </row>
    <row r="395" spans="1:13" s="34" customFormat="1" ht="15.75" x14ac:dyDescent="0.2">
      <c r="A395" s="72"/>
      <c r="B395" s="72"/>
      <c r="C395" s="72"/>
      <c r="D395" s="86"/>
      <c r="E395" s="72"/>
      <c r="F395" s="72"/>
      <c r="G395" s="27" t="s">
        <v>32</v>
      </c>
      <c r="H395" s="4">
        <f t="shared" si="42"/>
        <v>0</v>
      </c>
      <c r="I395" s="4">
        <v>0</v>
      </c>
      <c r="J395" s="4">
        <v>0</v>
      </c>
      <c r="K395" s="4">
        <v>0</v>
      </c>
      <c r="L395" s="4">
        <v>0</v>
      </c>
      <c r="M395" s="4">
        <v>0</v>
      </c>
    </row>
    <row r="396" spans="1:13" s="34" customFormat="1" ht="15.75" x14ac:dyDescent="0.2">
      <c r="A396" s="72"/>
      <c r="B396" s="72"/>
      <c r="C396" s="72"/>
      <c r="D396" s="86"/>
      <c r="E396" s="72"/>
      <c r="F396" s="72"/>
      <c r="G396" s="27" t="s">
        <v>33</v>
      </c>
      <c r="H396" s="4">
        <f t="shared" si="42"/>
        <v>0</v>
      </c>
      <c r="I396" s="4">
        <v>0</v>
      </c>
      <c r="J396" s="4">
        <v>0</v>
      </c>
      <c r="K396" s="4">
        <v>0</v>
      </c>
      <c r="L396" s="4">
        <v>0</v>
      </c>
      <c r="M396" s="4">
        <v>0</v>
      </c>
    </row>
    <row r="397" spans="1:13" s="34" customFormat="1" ht="15.75" x14ac:dyDescent="0.2">
      <c r="A397" s="72"/>
      <c r="B397" s="83"/>
      <c r="C397" s="72"/>
      <c r="D397" s="86"/>
      <c r="E397" s="72"/>
      <c r="F397" s="72"/>
      <c r="G397" s="27" t="s">
        <v>34</v>
      </c>
      <c r="H397" s="4">
        <f t="shared" si="42"/>
        <v>0</v>
      </c>
      <c r="I397" s="4">
        <v>0</v>
      </c>
      <c r="J397" s="4">
        <v>0</v>
      </c>
      <c r="K397" s="4">
        <v>0</v>
      </c>
      <c r="L397" s="4">
        <v>0</v>
      </c>
      <c r="M397" s="4">
        <v>0</v>
      </c>
    </row>
    <row r="398" spans="1:13" s="34" customFormat="1" ht="121.5" customHeight="1" x14ac:dyDescent="0.2">
      <c r="A398" s="39" t="s">
        <v>143</v>
      </c>
      <c r="B398" s="40"/>
      <c r="C398" s="40"/>
      <c r="D398" s="41"/>
      <c r="E398" s="40"/>
      <c r="F398" s="40" t="s">
        <v>177</v>
      </c>
      <c r="G398" s="27" t="s">
        <v>72</v>
      </c>
      <c r="H398" s="4">
        <f>H399+H400+H401+H402+H403+H404+H405+H406+H407+H408+H409</f>
        <v>1269013.2</v>
      </c>
      <c r="I398" s="4">
        <f>I399+I400+I401+I402+I403+I404+I405+I406+I407+I408+I409</f>
        <v>70944.100000000006</v>
      </c>
      <c r="J398" s="4">
        <f t="shared" ref="J398:M398" si="43">J399+J400+J401+J402+J403+J404+J405+J406+J407+J408+J409</f>
        <v>0</v>
      </c>
      <c r="K398" s="4">
        <f>K399+K400+K401+K402+K403+K404+K405+K406+K407+K408+K409</f>
        <v>1256323.1000000001</v>
      </c>
      <c r="L398" s="4">
        <f t="shared" si="43"/>
        <v>12690.1</v>
      </c>
      <c r="M398" s="4">
        <f t="shared" si="43"/>
        <v>0</v>
      </c>
    </row>
    <row r="399" spans="1:13" s="34" customFormat="1" ht="21" customHeight="1" x14ac:dyDescent="0.2">
      <c r="A399" s="81"/>
      <c r="B399" s="73"/>
      <c r="C399" s="42"/>
      <c r="D399" s="43"/>
      <c r="E399" s="42"/>
      <c r="F399" s="44"/>
      <c r="G399" s="27" t="s">
        <v>0</v>
      </c>
      <c r="H399" s="4">
        <f>J399+K399+L399+M399</f>
        <v>0</v>
      </c>
      <c r="I399" s="4">
        <v>0</v>
      </c>
      <c r="J399" s="4">
        <v>0</v>
      </c>
      <c r="K399" s="4">
        <v>0</v>
      </c>
      <c r="L399" s="4">
        <v>0</v>
      </c>
      <c r="M399" s="4">
        <v>0</v>
      </c>
    </row>
    <row r="400" spans="1:13" s="34" customFormat="1" ht="21" customHeight="1" x14ac:dyDescent="0.2">
      <c r="A400" s="81"/>
      <c r="B400" s="73"/>
      <c r="C400" s="45"/>
      <c r="D400" s="46"/>
      <c r="E400" s="45"/>
      <c r="F400" s="45"/>
      <c r="G400" s="27" t="s">
        <v>5</v>
      </c>
      <c r="H400" s="4">
        <f t="shared" ref="H400" si="44">J400+K400+L400+M400</f>
        <v>0</v>
      </c>
      <c r="I400" s="4">
        <v>0</v>
      </c>
      <c r="J400" s="4">
        <v>0</v>
      </c>
      <c r="K400" s="4">
        <v>0</v>
      </c>
      <c r="L400" s="4">
        <v>0</v>
      </c>
      <c r="M400" s="4">
        <v>0</v>
      </c>
    </row>
    <row r="401" spans="1:13" s="34" customFormat="1" ht="21" customHeight="1" x14ac:dyDescent="0.2">
      <c r="A401" s="85"/>
      <c r="B401" s="68"/>
      <c r="C401" s="68"/>
      <c r="D401" s="97"/>
      <c r="E401" s="68"/>
      <c r="F401" s="68"/>
      <c r="G401" s="27" t="s">
        <v>1</v>
      </c>
      <c r="H401" s="4">
        <f>J401+K401+L401+M401</f>
        <v>0</v>
      </c>
      <c r="I401" s="4">
        <v>0</v>
      </c>
      <c r="J401" s="4">
        <v>0</v>
      </c>
      <c r="K401" s="4">
        <v>0</v>
      </c>
      <c r="L401" s="4">
        <v>0</v>
      </c>
      <c r="M401" s="4">
        <v>0</v>
      </c>
    </row>
    <row r="402" spans="1:13" s="34" customFormat="1" ht="21" customHeight="1" x14ac:dyDescent="0.2">
      <c r="A402" s="85"/>
      <c r="B402" s="68"/>
      <c r="C402" s="68"/>
      <c r="D402" s="97"/>
      <c r="E402" s="68"/>
      <c r="F402" s="68"/>
      <c r="G402" s="27" t="s">
        <v>2</v>
      </c>
      <c r="H402" s="4">
        <f t="shared" ref="H402:H403" si="45">J402+K402+L402+M402</f>
        <v>0</v>
      </c>
      <c r="I402" s="4">
        <v>0</v>
      </c>
      <c r="J402" s="4">
        <v>0</v>
      </c>
      <c r="K402" s="4">
        <v>0</v>
      </c>
      <c r="L402" s="4">
        <v>0</v>
      </c>
      <c r="M402" s="4">
        <v>0</v>
      </c>
    </row>
    <row r="403" spans="1:13" s="34" customFormat="1" ht="21" customHeight="1" x14ac:dyDescent="0.2">
      <c r="A403" s="79"/>
      <c r="B403" s="68"/>
      <c r="C403" s="47"/>
      <c r="D403" s="70"/>
      <c r="E403" s="68"/>
      <c r="F403" s="68"/>
      <c r="G403" s="27" t="s">
        <v>3</v>
      </c>
      <c r="H403" s="4">
        <f t="shared" si="45"/>
        <v>0</v>
      </c>
      <c r="I403" s="4">
        <v>0</v>
      </c>
      <c r="J403" s="4">
        <v>0</v>
      </c>
      <c r="K403" s="4">
        <v>0</v>
      </c>
      <c r="L403" s="4">
        <v>0</v>
      </c>
      <c r="M403" s="4">
        <v>0</v>
      </c>
    </row>
    <row r="404" spans="1:13" s="34" customFormat="1" ht="21" customHeight="1" x14ac:dyDescent="0.2">
      <c r="A404" s="79"/>
      <c r="B404" s="68"/>
      <c r="C404" s="47"/>
      <c r="D404" s="70"/>
      <c r="E404" s="68"/>
      <c r="F404" s="68"/>
      <c r="G404" s="27" t="s">
        <v>4</v>
      </c>
      <c r="H404" s="4">
        <f>J404+K404+L404+M404</f>
        <v>0</v>
      </c>
      <c r="I404" s="4">
        <v>0</v>
      </c>
      <c r="J404" s="4">
        <v>0</v>
      </c>
      <c r="K404" s="4">
        <v>0</v>
      </c>
      <c r="L404" s="4">
        <v>0</v>
      </c>
      <c r="M404" s="4">
        <v>0</v>
      </c>
    </row>
    <row r="405" spans="1:13" s="34" customFormat="1" ht="21" customHeight="1" x14ac:dyDescent="0.2">
      <c r="A405" s="79"/>
      <c r="B405" s="45"/>
      <c r="C405" s="42"/>
      <c r="D405" s="46"/>
      <c r="E405" s="45"/>
      <c r="F405" s="45"/>
      <c r="G405" s="27" t="s">
        <v>23</v>
      </c>
      <c r="H405" s="4">
        <f t="shared" ref="H405:H409" si="46">J405+K405+L405+M405</f>
        <v>0</v>
      </c>
      <c r="I405" s="4">
        <v>0</v>
      </c>
      <c r="J405" s="4">
        <v>0</v>
      </c>
      <c r="K405" s="4">
        <v>0</v>
      </c>
      <c r="L405" s="4">
        <v>0</v>
      </c>
      <c r="M405" s="4">
        <v>0</v>
      </c>
    </row>
    <row r="406" spans="1:13" s="34" customFormat="1" ht="21" customHeight="1" x14ac:dyDescent="0.2">
      <c r="A406" s="79"/>
      <c r="B406" s="68"/>
      <c r="C406" s="68"/>
      <c r="D406" s="70"/>
      <c r="E406" s="68"/>
      <c r="F406" s="68"/>
      <c r="G406" s="27" t="s">
        <v>31</v>
      </c>
      <c r="H406" s="4">
        <f>J406+K406+L406+M406</f>
        <v>429013.19999999995</v>
      </c>
      <c r="I406" s="4">
        <f>I418+I430</f>
        <v>70944.100000000006</v>
      </c>
      <c r="J406" s="4">
        <v>0</v>
      </c>
      <c r="K406" s="4">
        <f t="shared" ref="K406:L408" si="47">K418+K430</f>
        <v>424723.1</v>
      </c>
      <c r="L406" s="4">
        <f t="shared" si="47"/>
        <v>4290.1000000000004</v>
      </c>
      <c r="M406" s="4">
        <v>0</v>
      </c>
    </row>
    <row r="407" spans="1:13" s="34" customFormat="1" ht="21" customHeight="1" x14ac:dyDescent="0.2">
      <c r="A407" s="79"/>
      <c r="B407" s="68"/>
      <c r="C407" s="68"/>
      <c r="D407" s="70"/>
      <c r="E407" s="68"/>
      <c r="F407" s="68"/>
      <c r="G407" s="27" t="s">
        <v>32</v>
      </c>
      <c r="H407" s="4">
        <f t="shared" si="46"/>
        <v>840000</v>
      </c>
      <c r="I407" s="4">
        <f>I419+I431</f>
        <v>0</v>
      </c>
      <c r="J407" s="4">
        <v>0</v>
      </c>
      <c r="K407" s="4">
        <f t="shared" si="47"/>
        <v>831600</v>
      </c>
      <c r="L407" s="4">
        <f t="shared" si="47"/>
        <v>8400</v>
      </c>
      <c r="M407" s="4">
        <v>0</v>
      </c>
    </row>
    <row r="408" spans="1:13" s="34" customFormat="1" ht="21" customHeight="1" x14ac:dyDescent="0.2">
      <c r="A408" s="79"/>
      <c r="B408" s="68"/>
      <c r="C408" s="68"/>
      <c r="D408" s="70"/>
      <c r="E408" s="68"/>
      <c r="F408" s="68"/>
      <c r="G408" s="27" t="s">
        <v>33</v>
      </c>
      <c r="H408" s="4">
        <f t="shared" si="46"/>
        <v>0</v>
      </c>
      <c r="I408" s="4">
        <f>I420+I432</f>
        <v>0</v>
      </c>
      <c r="J408" s="4">
        <v>0</v>
      </c>
      <c r="K408" s="4">
        <f t="shared" si="47"/>
        <v>0</v>
      </c>
      <c r="L408" s="4">
        <f t="shared" si="47"/>
        <v>0</v>
      </c>
      <c r="M408" s="4">
        <v>0</v>
      </c>
    </row>
    <row r="409" spans="1:13" s="34" customFormat="1" ht="21" customHeight="1" x14ac:dyDescent="0.2">
      <c r="A409" s="84"/>
      <c r="B409" s="69"/>
      <c r="C409" s="69"/>
      <c r="D409" s="71"/>
      <c r="E409" s="69"/>
      <c r="F409" s="69"/>
      <c r="G409" s="27" t="s">
        <v>34</v>
      </c>
      <c r="H409" s="4">
        <f t="shared" si="46"/>
        <v>0</v>
      </c>
      <c r="I409" s="4">
        <v>0</v>
      </c>
      <c r="J409" s="4">
        <v>0</v>
      </c>
      <c r="K409" s="4">
        <v>0</v>
      </c>
      <c r="L409" s="4">
        <v>0</v>
      </c>
      <c r="M409" s="4">
        <v>0</v>
      </c>
    </row>
    <row r="410" spans="1:13" s="34" customFormat="1" ht="100.5" customHeight="1" x14ac:dyDescent="0.2">
      <c r="A410" s="39" t="s">
        <v>144</v>
      </c>
      <c r="B410" s="77" t="s">
        <v>145</v>
      </c>
      <c r="C410" s="77" t="s">
        <v>121</v>
      </c>
      <c r="D410" s="74">
        <v>1200000</v>
      </c>
      <c r="E410" s="77" t="s">
        <v>106</v>
      </c>
      <c r="F410" s="48" t="s">
        <v>178</v>
      </c>
      <c r="G410" s="27" t="s">
        <v>72</v>
      </c>
      <c r="H410" s="4">
        <f>H411+H412+H413+H414+H415+H416+H417+H418+H419+H420+H421</f>
        <v>1200000</v>
      </c>
      <c r="I410" s="4">
        <f>I411+I412+I413+I414+I415+I416+I417+I418+I419+I420+I421</f>
        <v>70944.100000000006</v>
      </c>
      <c r="J410" s="4">
        <f t="shared" ref="J410:M410" si="48">J411+J412+J413+J414+J415+J416+J417+J418+J419+J420+J421</f>
        <v>0</v>
      </c>
      <c r="K410" s="4">
        <f t="shared" si="48"/>
        <v>1188000</v>
      </c>
      <c r="L410" s="4">
        <f t="shared" si="48"/>
        <v>12000</v>
      </c>
      <c r="M410" s="4">
        <f t="shared" si="48"/>
        <v>0</v>
      </c>
    </row>
    <row r="411" spans="1:13" s="34" customFormat="1" ht="18" customHeight="1" x14ac:dyDescent="0.2">
      <c r="A411" s="81"/>
      <c r="B411" s="73"/>
      <c r="C411" s="73"/>
      <c r="D411" s="75"/>
      <c r="E411" s="73"/>
      <c r="F411" s="47"/>
      <c r="G411" s="27" t="s">
        <v>0</v>
      </c>
      <c r="H411" s="4">
        <f>J411+K411+L411+M411</f>
        <v>0</v>
      </c>
      <c r="I411" s="4">
        <v>0</v>
      </c>
      <c r="J411" s="4">
        <v>0</v>
      </c>
      <c r="K411" s="4">
        <v>0</v>
      </c>
      <c r="L411" s="4">
        <v>0</v>
      </c>
      <c r="M411" s="4">
        <v>0</v>
      </c>
    </row>
    <row r="412" spans="1:13" s="34" customFormat="1" ht="18" customHeight="1" x14ac:dyDescent="0.2">
      <c r="A412" s="81"/>
      <c r="B412" s="73"/>
      <c r="C412" s="73"/>
      <c r="D412" s="75"/>
      <c r="E412" s="73"/>
      <c r="F412" s="47"/>
      <c r="G412" s="27" t="s">
        <v>5</v>
      </c>
      <c r="H412" s="4">
        <f t="shared" ref="H412" si="49">J412+K412+L412+M412</f>
        <v>0</v>
      </c>
      <c r="I412" s="4">
        <v>0</v>
      </c>
      <c r="J412" s="4">
        <v>0</v>
      </c>
      <c r="K412" s="4">
        <v>0</v>
      </c>
      <c r="L412" s="4">
        <v>0</v>
      </c>
      <c r="M412" s="4">
        <v>0</v>
      </c>
    </row>
    <row r="413" spans="1:13" s="34" customFormat="1" ht="18" customHeight="1" x14ac:dyDescent="0.2">
      <c r="A413" s="85"/>
      <c r="B413" s="73"/>
      <c r="C413" s="73"/>
      <c r="D413" s="75"/>
      <c r="E413" s="73"/>
      <c r="F413" s="47"/>
      <c r="G413" s="27" t="s">
        <v>1</v>
      </c>
      <c r="H413" s="4">
        <f>J413+K413+L413+M413</f>
        <v>0</v>
      </c>
      <c r="I413" s="4">
        <v>0</v>
      </c>
      <c r="J413" s="4">
        <v>0</v>
      </c>
      <c r="K413" s="4">
        <v>0</v>
      </c>
      <c r="L413" s="4">
        <v>0</v>
      </c>
      <c r="M413" s="4">
        <v>0</v>
      </c>
    </row>
    <row r="414" spans="1:13" s="34" customFormat="1" ht="18" customHeight="1" x14ac:dyDescent="0.2">
      <c r="A414" s="85"/>
      <c r="B414" s="73"/>
      <c r="C414" s="73"/>
      <c r="D414" s="75"/>
      <c r="E414" s="73"/>
      <c r="F414" s="47"/>
      <c r="G414" s="27" t="s">
        <v>2</v>
      </c>
      <c r="H414" s="4">
        <f t="shared" ref="H414:H415" si="50">J414+K414+L414+M414</f>
        <v>0</v>
      </c>
      <c r="I414" s="4">
        <v>0</v>
      </c>
      <c r="J414" s="4">
        <v>0</v>
      </c>
      <c r="K414" s="4">
        <v>0</v>
      </c>
      <c r="L414" s="4">
        <v>0</v>
      </c>
      <c r="M414" s="4">
        <v>0</v>
      </c>
    </row>
    <row r="415" spans="1:13" s="34" customFormat="1" ht="18" customHeight="1" x14ac:dyDescent="0.2">
      <c r="A415" s="79"/>
      <c r="B415" s="73"/>
      <c r="C415" s="73"/>
      <c r="D415" s="75"/>
      <c r="E415" s="73"/>
      <c r="F415" s="47"/>
      <c r="G415" s="27" t="s">
        <v>3</v>
      </c>
      <c r="H415" s="4">
        <f t="shared" si="50"/>
        <v>0</v>
      </c>
      <c r="I415" s="4">
        <v>0</v>
      </c>
      <c r="J415" s="4">
        <v>0</v>
      </c>
      <c r="K415" s="4">
        <v>0</v>
      </c>
      <c r="L415" s="4">
        <v>0</v>
      </c>
      <c r="M415" s="4">
        <v>0</v>
      </c>
    </row>
    <row r="416" spans="1:13" s="34" customFormat="1" ht="18" customHeight="1" x14ac:dyDescent="0.2">
      <c r="A416" s="79"/>
      <c r="B416" s="73"/>
      <c r="C416" s="73"/>
      <c r="D416" s="75"/>
      <c r="E416" s="73"/>
      <c r="F416" s="47"/>
      <c r="G416" s="27" t="s">
        <v>4</v>
      </c>
      <c r="H416" s="4">
        <f>J416+K416+L416+M416</f>
        <v>0</v>
      </c>
      <c r="I416" s="4">
        <v>0</v>
      </c>
      <c r="J416" s="4">
        <v>0</v>
      </c>
      <c r="K416" s="4">
        <v>0</v>
      </c>
      <c r="L416" s="4">
        <v>0</v>
      </c>
      <c r="M416" s="4">
        <v>0</v>
      </c>
    </row>
    <row r="417" spans="1:34" s="34" customFormat="1" ht="18" customHeight="1" x14ac:dyDescent="0.2">
      <c r="A417" s="79"/>
      <c r="B417" s="73"/>
      <c r="C417" s="73"/>
      <c r="D417" s="75"/>
      <c r="E417" s="73"/>
      <c r="F417" s="47"/>
      <c r="G417" s="27" t="s">
        <v>23</v>
      </c>
      <c r="H417" s="4">
        <f t="shared" ref="H417:H421" si="51">J417+K417+L417+M417</f>
        <v>0</v>
      </c>
      <c r="I417" s="4">
        <v>0</v>
      </c>
      <c r="J417" s="4">
        <v>0</v>
      </c>
      <c r="K417" s="4">
        <v>0</v>
      </c>
      <c r="L417" s="4">
        <v>0</v>
      </c>
      <c r="M417" s="4">
        <v>0</v>
      </c>
    </row>
    <row r="418" spans="1:34" s="34" customFormat="1" ht="18" customHeight="1" x14ac:dyDescent="0.2">
      <c r="A418" s="79"/>
      <c r="B418" s="73"/>
      <c r="C418" s="73"/>
      <c r="D418" s="75"/>
      <c r="E418" s="73"/>
      <c r="F418" s="47"/>
      <c r="G418" s="27" t="s">
        <v>31</v>
      </c>
      <c r="H418" s="4">
        <f t="shared" si="51"/>
        <v>360000</v>
      </c>
      <c r="I418" s="4">
        <v>70944.100000000006</v>
      </c>
      <c r="J418" s="4">
        <v>0</v>
      </c>
      <c r="K418" s="4">
        <v>356400</v>
      </c>
      <c r="L418" s="4">
        <v>3600</v>
      </c>
      <c r="M418" s="4">
        <v>0</v>
      </c>
    </row>
    <row r="419" spans="1:34" s="34" customFormat="1" ht="18" customHeight="1" x14ac:dyDescent="0.2">
      <c r="A419" s="79"/>
      <c r="B419" s="73"/>
      <c r="C419" s="73"/>
      <c r="D419" s="75"/>
      <c r="E419" s="73"/>
      <c r="F419" s="47"/>
      <c r="G419" s="27" t="s">
        <v>32</v>
      </c>
      <c r="H419" s="4">
        <f t="shared" si="51"/>
        <v>840000</v>
      </c>
      <c r="I419" s="4">
        <v>0</v>
      </c>
      <c r="J419" s="4">
        <v>0</v>
      </c>
      <c r="K419" s="4">
        <v>831600</v>
      </c>
      <c r="L419" s="4">
        <v>8400</v>
      </c>
      <c r="M419" s="4">
        <v>0</v>
      </c>
    </row>
    <row r="420" spans="1:34" s="34" customFormat="1" ht="18" customHeight="1" x14ac:dyDescent="0.2">
      <c r="A420" s="79"/>
      <c r="B420" s="73"/>
      <c r="C420" s="73"/>
      <c r="D420" s="75"/>
      <c r="E420" s="73"/>
      <c r="F420" s="47"/>
      <c r="G420" s="27" t="s">
        <v>33</v>
      </c>
      <c r="H420" s="4">
        <f t="shared" si="51"/>
        <v>0</v>
      </c>
      <c r="I420" s="4">
        <v>0</v>
      </c>
      <c r="J420" s="4">
        <v>0</v>
      </c>
      <c r="K420" s="4">
        <v>0</v>
      </c>
      <c r="L420" s="4">
        <v>0</v>
      </c>
      <c r="M420" s="4">
        <v>0</v>
      </c>
    </row>
    <row r="421" spans="1:34" s="34" customFormat="1" ht="18" customHeight="1" x14ac:dyDescent="0.2">
      <c r="A421" s="84"/>
      <c r="B421" s="78"/>
      <c r="C421" s="78"/>
      <c r="D421" s="76"/>
      <c r="E421" s="78"/>
      <c r="F421" s="49"/>
      <c r="G421" s="27" t="s">
        <v>34</v>
      </c>
      <c r="H421" s="4">
        <f t="shared" si="51"/>
        <v>0</v>
      </c>
      <c r="I421" s="4">
        <v>0</v>
      </c>
      <c r="J421" s="4">
        <v>0</v>
      </c>
      <c r="K421" s="4">
        <v>0</v>
      </c>
      <c r="L421" s="4">
        <v>0</v>
      </c>
      <c r="M421" s="4">
        <v>0</v>
      </c>
    </row>
    <row r="422" spans="1:34" s="34" customFormat="1" ht="100.5" customHeight="1" x14ac:dyDescent="0.2">
      <c r="A422" s="80" t="s">
        <v>149</v>
      </c>
      <c r="B422" s="83" t="s">
        <v>137</v>
      </c>
      <c r="C422" s="77" t="s">
        <v>154</v>
      </c>
      <c r="D422" s="74">
        <v>69012.899999999994</v>
      </c>
      <c r="E422" s="77" t="s">
        <v>164</v>
      </c>
      <c r="F422" s="77" t="s">
        <v>164</v>
      </c>
      <c r="G422" s="27" t="s">
        <v>72</v>
      </c>
      <c r="H422" s="4">
        <f>H423+H424+H425+H426+H427+H428+H429+H430+H431+H432+H433</f>
        <v>69013.200000000012</v>
      </c>
      <c r="I422" s="4">
        <f>I423+I424+I425+I426+I427+I428+I429+I430+I431+I432+I433</f>
        <v>0</v>
      </c>
      <c r="J422" s="4">
        <f t="shared" ref="J422:M422" si="52">J423+J424+J425+J426+J427+J428+J429+J430+J431+J432+J433</f>
        <v>0</v>
      </c>
      <c r="K422" s="4">
        <f t="shared" si="52"/>
        <v>68323.100000000006</v>
      </c>
      <c r="L422" s="4">
        <f t="shared" si="52"/>
        <v>690.1</v>
      </c>
      <c r="M422" s="4">
        <f t="shared" si="52"/>
        <v>0</v>
      </c>
      <c r="AH422" s="34" t="s">
        <v>138</v>
      </c>
    </row>
    <row r="423" spans="1:34" s="34" customFormat="1" ht="21" customHeight="1" x14ac:dyDescent="0.2">
      <c r="A423" s="81"/>
      <c r="B423" s="79"/>
      <c r="C423" s="73"/>
      <c r="D423" s="75"/>
      <c r="E423" s="73"/>
      <c r="F423" s="73"/>
      <c r="G423" s="27" t="s">
        <v>0</v>
      </c>
      <c r="H423" s="4">
        <f>J423+K423+L423+M423</f>
        <v>0</v>
      </c>
      <c r="I423" s="4">
        <v>0</v>
      </c>
      <c r="J423" s="4">
        <v>0</v>
      </c>
      <c r="K423" s="4">
        <v>0</v>
      </c>
      <c r="L423" s="4">
        <v>0</v>
      </c>
      <c r="M423" s="4">
        <v>0</v>
      </c>
    </row>
    <row r="424" spans="1:34" s="34" customFormat="1" ht="21" customHeight="1" x14ac:dyDescent="0.2">
      <c r="A424" s="81"/>
      <c r="B424" s="79"/>
      <c r="C424" s="73"/>
      <c r="D424" s="75"/>
      <c r="E424" s="73"/>
      <c r="F424" s="73"/>
      <c r="G424" s="27" t="s">
        <v>5</v>
      </c>
      <c r="H424" s="4">
        <f t="shared" ref="H424" si="53">J424+K424+L424+M424</f>
        <v>0</v>
      </c>
      <c r="I424" s="4">
        <v>0</v>
      </c>
      <c r="J424" s="4">
        <v>0</v>
      </c>
      <c r="K424" s="4">
        <v>0</v>
      </c>
      <c r="L424" s="4">
        <v>0</v>
      </c>
      <c r="M424" s="4">
        <v>0</v>
      </c>
    </row>
    <row r="425" spans="1:34" s="34" customFormat="1" ht="21" customHeight="1" x14ac:dyDescent="0.2">
      <c r="A425" s="81"/>
      <c r="B425" s="79"/>
      <c r="C425" s="73"/>
      <c r="D425" s="75"/>
      <c r="E425" s="73"/>
      <c r="F425" s="73"/>
      <c r="G425" s="27" t="s">
        <v>1</v>
      </c>
      <c r="H425" s="4">
        <f>J425+K425+L425+M425</f>
        <v>0</v>
      </c>
      <c r="I425" s="4">
        <v>0</v>
      </c>
      <c r="J425" s="4">
        <v>0</v>
      </c>
      <c r="K425" s="4">
        <v>0</v>
      </c>
      <c r="L425" s="4">
        <v>0</v>
      </c>
      <c r="M425" s="4">
        <v>0</v>
      </c>
    </row>
    <row r="426" spans="1:34" s="34" customFormat="1" ht="21" customHeight="1" x14ac:dyDescent="0.2">
      <c r="A426" s="81"/>
      <c r="B426" s="79"/>
      <c r="C426" s="73"/>
      <c r="D426" s="75"/>
      <c r="E426" s="73"/>
      <c r="F426" s="73"/>
      <c r="G426" s="27" t="s">
        <v>2</v>
      </c>
      <c r="H426" s="4">
        <f t="shared" ref="H426:H427" si="54">J426+K426+L426+M426</f>
        <v>0</v>
      </c>
      <c r="I426" s="4">
        <v>0</v>
      </c>
      <c r="J426" s="4">
        <v>0</v>
      </c>
      <c r="K426" s="4">
        <v>0</v>
      </c>
      <c r="L426" s="4">
        <v>0</v>
      </c>
      <c r="M426" s="4">
        <v>0</v>
      </c>
    </row>
    <row r="427" spans="1:34" s="34" customFormat="1" ht="21" customHeight="1" x14ac:dyDescent="0.2">
      <c r="A427" s="81"/>
      <c r="B427" s="79"/>
      <c r="C427" s="73"/>
      <c r="D427" s="75"/>
      <c r="E427" s="73"/>
      <c r="F427" s="73"/>
      <c r="G427" s="27" t="s">
        <v>3</v>
      </c>
      <c r="H427" s="4">
        <f t="shared" si="54"/>
        <v>0</v>
      </c>
      <c r="I427" s="4">
        <v>0</v>
      </c>
      <c r="J427" s="4">
        <v>0</v>
      </c>
      <c r="K427" s="4">
        <v>0</v>
      </c>
      <c r="L427" s="4">
        <v>0</v>
      </c>
      <c r="M427" s="4">
        <v>0</v>
      </c>
    </row>
    <row r="428" spans="1:34" s="34" customFormat="1" ht="21" customHeight="1" x14ac:dyDescent="0.2">
      <c r="A428" s="81"/>
      <c r="B428" s="79"/>
      <c r="C428" s="73"/>
      <c r="D428" s="75"/>
      <c r="E428" s="73"/>
      <c r="F428" s="73"/>
      <c r="G428" s="27" t="s">
        <v>4</v>
      </c>
      <c r="H428" s="4">
        <f>J428+K428+L428+M428</f>
        <v>0</v>
      </c>
      <c r="I428" s="4">
        <v>0</v>
      </c>
      <c r="J428" s="4">
        <v>0</v>
      </c>
      <c r="K428" s="4">
        <v>0</v>
      </c>
      <c r="L428" s="4">
        <v>0</v>
      </c>
      <c r="M428" s="4">
        <v>0</v>
      </c>
    </row>
    <row r="429" spans="1:34" s="34" customFormat="1" ht="21" customHeight="1" x14ac:dyDescent="0.2">
      <c r="A429" s="81"/>
      <c r="B429" s="79"/>
      <c r="C429" s="73"/>
      <c r="D429" s="75"/>
      <c r="E429" s="73"/>
      <c r="F429" s="73"/>
      <c r="G429" s="27" t="s">
        <v>23</v>
      </c>
      <c r="H429" s="4">
        <f t="shared" ref="H429:H433" si="55">J429+K429+L429+M429</f>
        <v>0</v>
      </c>
      <c r="I429" s="4">
        <v>0</v>
      </c>
      <c r="J429" s="4">
        <v>0</v>
      </c>
      <c r="K429" s="4">
        <v>0</v>
      </c>
      <c r="L429" s="4">
        <v>0</v>
      </c>
      <c r="M429" s="4">
        <v>0</v>
      </c>
    </row>
    <row r="430" spans="1:34" s="34" customFormat="1" ht="21" customHeight="1" x14ac:dyDescent="0.2">
      <c r="A430" s="81"/>
      <c r="B430" s="79"/>
      <c r="C430" s="73"/>
      <c r="D430" s="75"/>
      <c r="E430" s="73"/>
      <c r="F430" s="73"/>
      <c r="G430" s="27" t="s">
        <v>31</v>
      </c>
      <c r="H430" s="4">
        <f t="shared" si="55"/>
        <v>69013.200000000012</v>
      </c>
      <c r="I430" s="4">
        <v>0</v>
      </c>
      <c r="J430" s="4">
        <v>0</v>
      </c>
      <c r="K430" s="4">
        <f>68322.8+2-1.7</f>
        <v>68323.100000000006</v>
      </c>
      <c r="L430" s="4">
        <v>690.1</v>
      </c>
      <c r="M430" s="4">
        <v>0</v>
      </c>
    </row>
    <row r="431" spans="1:34" s="34" customFormat="1" ht="21" customHeight="1" x14ac:dyDescent="0.2">
      <c r="A431" s="81"/>
      <c r="B431" s="79"/>
      <c r="C431" s="73"/>
      <c r="D431" s="75"/>
      <c r="E431" s="73"/>
      <c r="F431" s="73"/>
      <c r="G431" s="27" t="s">
        <v>32</v>
      </c>
      <c r="H431" s="4">
        <f t="shared" si="55"/>
        <v>0</v>
      </c>
      <c r="I431" s="4">
        <v>0</v>
      </c>
      <c r="J431" s="4">
        <v>0</v>
      </c>
      <c r="K431" s="4">
        <v>0</v>
      </c>
      <c r="L431" s="4">
        <v>0</v>
      </c>
      <c r="M431" s="4">
        <v>0</v>
      </c>
    </row>
    <row r="432" spans="1:34" s="34" customFormat="1" ht="21" customHeight="1" x14ac:dyDescent="0.2">
      <c r="A432" s="81"/>
      <c r="B432" s="79"/>
      <c r="C432" s="73"/>
      <c r="D432" s="75"/>
      <c r="E432" s="73"/>
      <c r="F432" s="73"/>
      <c r="G432" s="27" t="s">
        <v>33</v>
      </c>
      <c r="H432" s="4">
        <f t="shared" si="55"/>
        <v>0</v>
      </c>
      <c r="I432" s="4">
        <v>0</v>
      </c>
      <c r="J432" s="4">
        <v>0</v>
      </c>
      <c r="K432" s="4">
        <v>0</v>
      </c>
      <c r="L432" s="4">
        <v>0</v>
      </c>
      <c r="M432" s="4">
        <v>0</v>
      </c>
    </row>
    <row r="433" spans="1:13" s="34" customFormat="1" ht="21" customHeight="1" x14ac:dyDescent="0.2">
      <c r="A433" s="82"/>
      <c r="B433" s="84"/>
      <c r="C433" s="78"/>
      <c r="D433" s="76"/>
      <c r="E433" s="78"/>
      <c r="F433" s="78"/>
      <c r="G433" s="27" t="s">
        <v>34</v>
      </c>
      <c r="H433" s="4">
        <f t="shared" si="55"/>
        <v>0</v>
      </c>
      <c r="I433" s="4">
        <v>0</v>
      </c>
      <c r="J433" s="4">
        <v>0</v>
      </c>
      <c r="K433" s="4">
        <v>0</v>
      </c>
      <c r="L433" s="4">
        <v>0</v>
      </c>
      <c r="M433" s="4">
        <v>0</v>
      </c>
    </row>
    <row r="434" spans="1:13" s="34" customFormat="1" ht="55.5" customHeight="1" x14ac:dyDescent="0.2">
      <c r="A434" s="40" t="s">
        <v>156</v>
      </c>
      <c r="B434" s="77"/>
      <c r="C434" s="77"/>
      <c r="D434" s="74"/>
      <c r="E434" s="77"/>
      <c r="F434" s="77"/>
      <c r="G434" s="27" t="s">
        <v>72</v>
      </c>
      <c r="H434" s="4">
        <f>H435+H436+H437+H438+H439+H440+H441+H442+H443+H444+H445</f>
        <v>2577072.7000000002</v>
      </c>
      <c r="I434" s="4">
        <f>I435+I436+I437+I438+I439+I440+I441+I442+I443+I444+I445</f>
        <v>0</v>
      </c>
      <c r="J434" s="4">
        <f t="shared" ref="J434:M434" si="56">J435+J436+J437+J438+J439+J440+J441+J442+J443+J444+J445</f>
        <v>0</v>
      </c>
      <c r="K434" s="4">
        <f t="shared" si="56"/>
        <v>2551302</v>
      </c>
      <c r="L434" s="4">
        <f t="shared" si="56"/>
        <v>25770.7</v>
      </c>
      <c r="M434" s="4">
        <f t="shared" si="56"/>
        <v>0</v>
      </c>
    </row>
    <row r="435" spans="1:13" s="34" customFormat="1" ht="23.25" customHeight="1" x14ac:dyDescent="0.2">
      <c r="A435" s="79"/>
      <c r="B435" s="73"/>
      <c r="C435" s="73"/>
      <c r="D435" s="75"/>
      <c r="E435" s="73"/>
      <c r="F435" s="73"/>
      <c r="G435" s="27" t="s">
        <v>0</v>
      </c>
      <c r="H435" s="4">
        <f>J435+K435+L435+M435</f>
        <v>0</v>
      </c>
      <c r="I435" s="4">
        <v>0</v>
      </c>
      <c r="J435" s="4">
        <v>0</v>
      </c>
      <c r="K435" s="4">
        <v>0</v>
      </c>
      <c r="L435" s="4">
        <v>0</v>
      </c>
      <c r="M435" s="4">
        <v>0</v>
      </c>
    </row>
    <row r="436" spans="1:13" s="34" customFormat="1" ht="28.5" customHeight="1" x14ac:dyDescent="0.2">
      <c r="A436" s="79"/>
      <c r="B436" s="73"/>
      <c r="C436" s="73"/>
      <c r="D436" s="75"/>
      <c r="E436" s="73"/>
      <c r="F436" s="73"/>
      <c r="G436" s="27" t="s">
        <v>5</v>
      </c>
      <c r="H436" s="4">
        <f t="shared" ref="H436" si="57">J436+K436+L436+M436</f>
        <v>0</v>
      </c>
      <c r="I436" s="4">
        <v>0</v>
      </c>
      <c r="J436" s="4">
        <v>0</v>
      </c>
      <c r="K436" s="4">
        <v>0</v>
      </c>
      <c r="L436" s="4">
        <v>0</v>
      </c>
      <c r="M436" s="4">
        <v>0</v>
      </c>
    </row>
    <row r="437" spans="1:13" s="34" customFormat="1" ht="28.5" customHeight="1" x14ac:dyDescent="0.2">
      <c r="A437" s="50"/>
      <c r="B437" s="73"/>
      <c r="C437" s="73"/>
      <c r="D437" s="75"/>
      <c r="E437" s="73"/>
      <c r="F437" s="73"/>
      <c r="G437" s="27" t="s">
        <v>1</v>
      </c>
      <c r="H437" s="4">
        <f>J437+K437+L437+M437</f>
        <v>0</v>
      </c>
      <c r="I437" s="4">
        <v>0</v>
      </c>
      <c r="J437" s="4">
        <v>0</v>
      </c>
      <c r="K437" s="4">
        <v>0</v>
      </c>
      <c r="L437" s="4">
        <v>0</v>
      </c>
      <c r="M437" s="4">
        <v>0</v>
      </c>
    </row>
    <row r="438" spans="1:13" s="34" customFormat="1" ht="28.5" customHeight="1" x14ac:dyDescent="0.2">
      <c r="A438" s="50"/>
      <c r="B438" s="73"/>
      <c r="C438" s="73"/>
      <c r="D438" s="75"/>
      <c r="E438" s="73"/>
      <c r="F438" s="73"/>
      <c r="G438" s="27" t="s">
        <v>2</v>
      </c>
      <c r="H438" s="4">
        <f t="shared" ref="H438:H439" si="58">J438+K438+L438+M438</f>
        <v>0</v>
      </c>
      <c r="I438" s="4">
        <v>0</v>
      </c>
      <c r="J438" s="4">
        <v>0</v>
      </c>
      <c r="K438" s="4">
        <v>0</v>
      </c>
      <c r="L438" s="4">
        <v>0</v>
      </c>
      <c r="M438" s="4">
        <v>0</v>
      </c>
    </row>
    <row r="439" spans="1:13" s="34" customFormat="1" ht="28.5" customHeight="1" x14ac:dyDescent="0.2">
      <c r="A439" s="50"/>
      <c r="B439" s="73"/>
      <c r="C439" s="73"/>
      <c r="D439" s="75"/>
      <c r="E439" s="73"/>
      <c r="F439" s="73"/>
      <c r="G439" s="27" t="s">
        <v>3</v>
      </c>
      <c r="H439" s="4">
        <f t="shared" si="58"/>
        <v>0</v>
      </c>
      <c r="I439" s="4">
        <v>0</v>
      </c>
      <c r="J439" s="4">
        <v>0</v>
      </c>
      <c r="K439" s="4">
        <v>0</v>
      </c>
      <c r="L439" s="4">
        <v>0</v>
      </c>
      <c r="M439" s="4">
        <v>0</v>
      </c>
    </row>
    <row r="440" spans="1:13" s="34" customFormat="1" ht="28.5" customHeight="1" x14ac:dyDescent="0.2">
      <c r="A440" s="50"/>
      <c r="B440" s="73"/>
      <c r="C440" s="73"/>
      <c r="D440" s="75"/>
      <c r="E440" s="73"/>
      <c r="F440" s="73"/>
      <c r="G440" s="27" t="s">
        <v>4</v>
      </c>
      <c r="H440" s="4">
        <f>J440+K440+L440+M440</f>
        <v>0</v>
      </c>
      <c r="I440" s="4">
        <v>0</v>
      </c>
      <c r="J440" s="4">
        <v>0</v>
      </c>
      <c r="K440" s="4">
        <v>0</v>
      </c>
      <c r="L440" s="4">
        <v>0</v>
      </c>
      <c r="M440" s="4">
        <v>0</v>
      </c>
    </row>
    <row r="441" spans="1:13" s="34" customFormat="1" ht="28.5" customHeight="1" x14ac:dyDescent="0.2">
      <c r="A441" s="50"/>
      <c r="B441" s="73"/>
      <c r="C441" s="73"/>
      <c r="D441" s="75"/>
      <c r="E441" s="73"/>
      <c r="F441" s="73"/>
      <c r="G441" s="27" t="s">
        <v>23</v>
      </c>
      <c r="H441" s="4">
        <f t="shared" ref="H441:H445" si="59">J441+K441+L441+M441</f>
        <v>0</v>
      </c>
      <c r="I441" s="4">
        <v>0</v>
      </c>
      <c r="J441" s="4">
        <v>0</v>
      </c>
      <c r="K441" s="4">
        <v>0</v>
      </c>
      <c r="L441" s="4">
        <v>0</v>
      </c>
      <c r="M441" s="4">
        <v>0</v>
      </c>
    </row>
    <row r="442" spans="1:13" s="34" customFormat="1" ht="28.5" customHeight="1" x14ac:dyDescent="0.2">
      <c r="A442" s="50"/>
      <c r="B442" s="73"/>
      <c r="C442" s="73"/>
      <c r="D442" s="75"/>
      <c r="E442" s="73"/>
      <c r="F442" s="73"/>
      <c r="G442" s="27" t="s">
        <v>31</v>
      </c>
      <c r="H442" s="4">
        <f>J442+K442+L442+M442</f>
        <v>808080.8</v>
      </c>
      <c r="I442" s="4">
        <v>0</v>
      </c>
      <c r="J442" s="4">
        <v>0</v>
      </c>
      <c r="K442" s="4">
        <f>K454</f>
        <v>800000</v>
      </c>
      <c r="L442" s="4">
        <f>L454</f>
        <v>8080.8</v>
      </c>
      <c r="M442" s="4">
        <v>0</v>
      </c>
    </row>
    <row r="443" spans="1:13" s="34" customFormat="1" ht="28.5" customHeight="1" x14ac:dyDescent="0.2">
      <c r="A443" s="50"/>
      <c r="B443" s="73"/>
      <c r="C443" s="73"/>
      <c r="D443" s="75"/>
      <c r="E443" s="73"/>
      <c r="F443" s="73"/>
      <c r="G443" s="27" t="s">
        <v>32</v>
      </c>
      <c r="H443" s="4">
        <f t="shared" si="59"/>
        <v>1768991.9</v>
      </c>
      <c r="I443" s="4">
        <v>0</v>
      </c>
      <c r="J443" s="4">
        <v>0</v>
      </c>
      <c r="K443" s="4">
        <f>K455</f>
        <v>1751302</v>
      </c>
      <c r="L443" s="4">
        <f>L455</f>
        <v>17689.900000000001</v>
      </c>
      <c r="M443" s="4">
        <v>0</v>
      </c>
    </row>
    <row r="444" spans="1:13" s="34" customFormat="1" ht="28.5" customHeight="1" x14ac:dyDescent="0.2">
      <c r="A444" s="50"/>
      <c r="B444" s="73"/>
      <c r="C444" s="73"/>
      <c r="D444" s="75"/>
      <c r="E444" s="73"/>
      <c r="F444" s="73"/>
      <c r="G444" s="27" t="s">
        <v>33</v>
      </c>
      <c r="H444" s="4">
        <f t="shared" si="59"/>
        <v>0</v>
      </c>
      <c r="I444" s="4">
        <v>0</v>
      </c>
      <c r="J444" s="4">
        <v>0</v>
      </c>
      <c r="K444" s="4">
        <v>0</v>
      </c>
      <c r="L444" s="4">
        <v>0</v>
      </c>
      <c r="M444" s="4">
        <v>0</v>
      </c>
    </row>
    <row r="445" spans="1:13" s="34" customFormat="1" ht="28.5" customHeight="1" x14ac:dyDescent="0.2">
      <c r="A445" s="51"/>
      <c r="B445" s="78"/>
      <c r="C445" s="78"/>
      <c r="D445" s="76"/>
      <c r="E445" s="78"/>
      <c r="F445" s="78"/>
      <c r="G445" s="27" t="s">
        <v>34</v>
      </c>
      <c r="H445" s="4">
        <f t="shared" si="59"/>
        <v>0</v>
      </c>
      <c r="I445" s="4">
        <v>0</v>
      </c>
      <c r="J445" s="4">
        <v>0</v>
      </c>
      <c r="K445" s="4">
        <v>0</v>
      </c>
      <c r="L445" s="4">
        <v>0</v>
      </c>
      <c r="M445" s="4">
        <v>0</v>
      </c>
    </row>
    <row r="446" spans="1:13" s="34" customFormat="1" ht="35.25" customHeight="1" x14ac:dyDescent="0.2">
      <c r="A446" s="83" t="s">
        <v>155</v>
      </c>
      <c r="B446" s="77" t="s">
        <v>128</v>
      </c>
      <c r="C446" s="77" t="s">
        <v>125</v>
      </c>
      <c r="D446" s="74">
        <v>2577072.7000000002</v>
      </c>
      <c r="E446" s="77" t="s">
        <v>106</v>
      </c>
      <c r="F446" s="77" t="s">
        <v>179</v>
      </c>
      <c r="G446" s="27" t="s">
        <v>72</v>
      </c>
      <c r="H446" s="4">
        <f>H447+H448+H449+H450+H451+H452+H453+H454+H455+H456+H457</f>
        <v>2577072.7000000002</v>
      </c>
      <c r="I446" s="4">
        <f>I447+I448+I449+I450+I451+I452+I453+I454+I455+I456+I457</f>
        <v>0</v>
      </c>
      <c r="J446" s="4">
        <f t="shared" ref="J446:M446" si="60">J447+J448+J449+J450+J451+J452+J453+J454+J455+J456+J457</f>
        <v>0</v>
      </c>
      <c r="K446" s="4">
        <f>K447+K448+K449+K450+K451+K452+K453+K454+K455+K456+K457</f>
        <v>2551302</v>
      </c>
      <c r="L446" s="4">
        <f t="shared" si="60"/>
        <v>25770.7</v>
      </c>
      <c r="M446" s="4">
        <f t="shared" si="60"/>
        <v>0</v>
      </c>
    </row>
    <row r="447" spans="1:13" s="34" customFormat="1" ht="28.5" customHeight="1" x14ac:dyDescent="0.2">
      <c r="A447" s="79"/>
      <c r="B447" s="73"/>
      <c r="C447" s="73"/>
      <c r="D447" s="75"/>
      <c r="E447" s="73"/>
      <c r="F447" s="73"/>
      <c r="G447" s="27" t="s">
        <v>0</v>
      </c>
      <c r="H447" s="4">
        <f>J447+K447+L447+M447</f>
        <v>0</v>
      </c>
      <c r="I447" s="4">
        <v>0</v>
      </c>
      <c r="J447" s="4">
        <v>0</v>
      </c>
      <c r="K447" s="4">
        <v>0</v>
      </c>
      <c r="L447" s="4">
        <v>0</v>
      </c>
      <c r="M447" s="4">
        <v>0</v>
      </c>
    </row>
    <row r="448" spans="1:13" s="34" customFormat="1" ht="28.5" customHeight="1" x14ac:dyDescent="0.2">
      <c r="A448" s="79"/>
      <c r="B448" s="73"/>
      <c r="C448" s="73"/>
      <c r="D448" s="75"/>
      <c r="E448" s="73"/>
      <c r="F448" s="73"/>
      <c r="G448" s="27" t="s">
        <v>5</v>
      </c>
      <c r="H448" s="4">
        <f t="shared" ref="H448" si="61">J448+K448+L448+M448</f>
        <v>0</v>
      </c>
      <c r="I448" s="4">
        <v>0</v>
      </c>
      <c r="J448" s="4">
        <v>0</v>
      </c>
      <c r="K448" s="4">
        <v>0</v>
      </c>
      <c r="L448" s="4">
        <v>0</v>
      </c>
      <c r="M448" s="4">
        <v>0</v>
      </c>
    </row>
    <row r="449" spans="1:13" s="34" customFormat="1" ht="28.5" customHeight="1" x14ac:dyDescent="0.2">
      <c r="A449" s="50"/>
      <c r="B449" s="73"/>
      <c r="C449" s="73"/>
      <c r="D449" s="75"/>
      <c r="E449" s="73"/>
      <c r="F449" s="73"/>
      <c r="G449" s="27" t="s">
        <v>1</v>
      </c>
      <c r="H449" s="4">
        <f>J449+K449+L449+M449</f>
        <v>0</v>
      </c>
      <c r="I449" s="4">
        <v>0</v>
      </c>
      <c r="J449" s="4">
        <v>0</v>
      </c>
      <c r="K449" s="4">
        <v>0</v>
      </c>
      <c r="L449" s="4">
        <v>0</v>
      </c>
      <c r="M449" s="4">
        <v>0</v>
      </c>
    </row>
    <row r="450" spans="1:13" s="34" customFormat="1" ht="28.5" customHeight="1" x14ac:dyDescent="0.2">
      <c r="A450" s="50"/>
      <c r="B450" s="73"/>
      <c r="C450" s="73"/>
      <c r="D450" s="75"/>
      <c r="E450" s="73"/>
      <c r="F450" s="73"/>
      <c r="G450" s="27" t="s">
        <v>2</v>
      </c>
      <c r="H450" s="4">
        <f t="shared" ref="H450:H451" si="62">J450+K450+L450+M450</f>
        <v>0</v>
      </c>
      <c r="I450" s="4">
        <v>0</v>
      </c>
      <c r="J450" s="4">
        <v>0</v>
      </c>
      <c r="K450" s="4">
        <v>0</v>
      </c>
      <c r="L450" s="4">
        <v>0</v>
      </c>
      <c r="M450" s="4">
        <v>0</v>
      </c>
    </row>
    <row r="451" spans="1:13" s="34" customFormat="1" ht="28.5" customHeight="1" x14ac:dyDescent="0.2">
      <c r="A451" s="50"/>
      <c r="B451" s="73"/>
      <c r="C451" s="73"/>
      <c r="D451" s="75"/>
      <c r="E451" s="73"/>
      <c r="F451" s="73"/>
      <c r="G451" s="27" t="s">
        <v>3</v>
      </c>
      <c r="H451" s="4">
        <f t="shared" si="62"/>
        <v>0</v>
      </c>
      <c r="I451" s="4">
        <v>0</v>
      </c>
      <c r="J451" s="4">
        <v>0</v>
      </c>
      <c r="K451" s="4">
        <v>0</v>
      </c>
      <c r="L451" s="4">
        <v>0</v>
      </c>
      <c r="M451" s="4">
        <v>0</v>
      </c>
    </row>
    <row r="452" spans="1:13" s="34" customFormat="1" ht="28.5" customHeight="1" x14ac:dyDescent="0.2">
      <c r="A452" s="50"/>
      <c r="B452" s="73"/>
      <c r="C452" s="73"/>
      <c r="D452" s="75"/>
      <c r="E452" s="73"/>
      <c r="F452" s="73"/>
      <c r="G452" s="27" t="s">
        <v>4</v>
      </c>
      <c r="H452" s="4">
        <f>J452+K452+L452+M452</f>
        <v>0</v>
      </c>
      <c r="I452" s="4">
        <v>0</v>
      </c>
      <c r="J452" s="4">
        <v>0</v>
      </c>
      <c r="K452" s="4">
        <v>0</v>
      </c>
      <c r="L452" s="4">
        <v>0</v>
      </c>
      <c r="M452" s="4">
        <v>0</v>
      </c>
    </row>
    <row r="453" spans="1:13" s="34" customFormat="1" ht="28.5" customHeight="1" x14ac:dyDescent="0.2">
      <c r="A453" s="50"/>
      <c r="B453" s="73"/>
      <c r="C453" s="73"/>
      <c r="D453" s="75"/>
      <c r="E453" s="73"/>
      <c r="F453" s="73"/>
      <c r="G453" s="27" t="s">
        <v>23</v>
      </c>
      <c r="H453" s="4">
        <f t="shared" ref="H453:H457" si="63">J453+K453+L453+M453</f>
        <v>0</v>
      </c>
      <c r="I453" s="4">
        <v>0</v>
      </c>
      <c r="J453" s="4">
        <v>0</v>
      </c>
      <c r="K453" s="4">
        <v>0</v>
      </c>
      <c r="L453" s="4">
        <v>0</v>
      </c>
      <c r="M453" s="4">
        <v>0</v>
      </c>
    </row>
    <row r="454" spans="1:13" s="34" customFormat="1" ht="28.5" customHeight="1" x14ac:dyDescent="0.2">
      <c r="A454" s="50"/>
      <c r="B454" s="73"/>
      <c r="C454" s="73"/>
      <c r="D454" s="75"/>
      <c r="E454" s="73"/>
      <c r="F454" s="73"/>
      <c r="G454" s="27" t="s">
        <v>31</v>
      </c>
      <c r="H454" s="4">
        <f t="shared" si="63"/>
        <v>808080.8</v>
      </c>
      <c r="I454" s="4">
        <v>0</v>
      </c>
      <c r="J454" s="4">
        <v>0</v>
      </c>
      <c r="K454" s="4">
        <v>800000</v>
      </c>
      <c r="L454" s="4">
        <v>8080.8</v>
      </c>
      <c r="M454" s="4">
        <v>0</v>
      </c>
    </row>
    <row r="455" spans="1:13" s="34" customFormat="1" ht="28.5" customHeight="1" x14ac:dyDescent="0.2">
      <c r="A455" s="50"/>
      <c r="B455" s="73"/>
      <c r="C455" s="73"/>
      <c r="D455" s="75"/>
      <c r="E455" s="73"/>
      <c r="F455" s="73"/>
      <c r="G455" s="27" t="s">
        <v>32</v>
      </c>
      <c r="H455" s="4">
        <f t="shared" si="63"/>
        <v>1768991.9</v>
      </c>
      <c r="I455" s="4">
        <v>0</v>
      </c>
      <c r="J455" s="4">
        <v>0</v>
      </c>
      <c r="K455" s="4">
        <f>1751302</f>
        <v>1751302</v>
      </c>
      <c r="L455" s="4">
        <f>17689.9</f>
        <v>17689.900000000001</v>
      </c>
      <c r="M455" s="4">
        <v>0</v>
      </c>
    </row>
    <row r="456" spans="1:13" s="34" customFormat="1" ht="28.5" customHeight="1" x14ac:dyDescent="0.2">
      <c r="A456" s="50"/>
      <c r="B456" s="73"/>
      <c r="C456" s="73"/>
      <c r="D456" s="75"/>
      <c r="E456" s="73"/>
      <c r="F456" s="73"/>
      <c r="G456" s="27" t="s">
        <v>33</v>
      </c>
      <c r="H456" s="4">
        <f t="shared" si="63"/>
        <v>0</v>
      </c>
      <c r="I456" s="4">
        <v>0</v>
      </c>
      <c r="J456" s="4">
        <v>0</v>
      </c>
      <c r="K456" s="4">
        <v>0</v>
      </c>
      <c r="L456" s="4">
        <v>0</v>
      </c>
      <c r="M456" s="4">
        <v>0</v>
      </c>
    </row>
    <row r="457" spans="1:13" s="34" customFormat="1" ht="28.5" customHeight="1" x14ac:dyDescent="0.2">
      <c r="A457" s="51"/>
      <c r="B457" s="78"/>
      <c r="C457" s="78"/>
      <c r="D457" s="76"/>
      <c r="E457" s="78"/>
      <c r="F457" s="78"/>
      <c r="G457" s="27" t="s">
        <v>34</v>
      </c>
      <c r="H457" s="4">
        <f t="shared" si="63"/>
        <v>0</v>
      </c>
      <c r="I457" s="4">
        <v>0</v>
      </c>
      <c r="J457" s="4">
        <v>0</v>
      </c>
      <c r="K457" s="4">
        <v>0</v>
      </c>
      <c r="L457" s="4">
        <v>0</v>
      </c>
      <c r="M457" s="4">
        <v>0</v>
      </c>
    </row>
    <row r="458" spans="1:13" s="34" customFormat="1" ht="101.25" customHeight="1" x14ac:dyDescent="0.2">
      <c r="A458" s="108" t="s">
        <v>151</v>
      </c>
      <c r="B458" s="63" t="s">
        <v>163</v>
      </c>
      <c r="C458" s="115" t="s">
        <v>84</v>
      </c>
      <c r="D458" s="118">
        <v>255.7</v>
      </c>
      <c r="E458" s="115" t="s">
        <v>84</v>
      </c>
      <c r="F458" s="64" t="s">
        <v>164</v>
      </c>
      <c r="G458" s="2" t="s">
        <v>72</v>
      </c>
      <c r="H458" s="1">
        <f>H459+H460+H461+H462+H463+H464+H465+H466+H467+H468+H469</f>
        <v>255.70000000000002</v>
      </c>
      <c r="I458" s="1">
        <f>I459+I460+I461+I462+I463+I464+I465+I466+I467+I468+I469</f>
        <v>255.70000000000002</v>
      </c>
      <c r="J458" s="1">
        <f t="shared" ref="J458" si="64">J459+J460+J461+J462+J463+J464+J465+J466+J467+J468+J469</f>
        <v>0</v>
      </c>
      <c r="K458" s="1">
        <f>K459+K460+K461+K462+K463+K464+K465+K466+K467+K468+K469</f>
        <v>0</v>
      </c>
      <c r="L458" s="1">
        <f t="shared" ref="L458:M458" si="65">L459+L460+L461+L462+L463+L464+L465+L466+L467+L468+L469</f>
        <v>255.70000000000002</v>
      </c>
      <c r="M458" s="1">
        <f t="shared" si="65"/>
        <v>0</v>
      </c>
    </row>
    <row r="459" spans="1:13" s="34" customFormat="1" ht="28.5" customHeight="1" x14ac:dyDescent="0.2">
      <c r="A459" s="109"/>
      <c r="B459" s="63"/>
      <c r="C459" s="116"/>
      <c r="D459" s="119"/>
      <c r="E459" s="116"/>
      <c r="F459" s="63"/>
      <c r="G459" s="2" t="s">
        <v>0</v>
      </c>
      <c r="H459" s="1">
        <f>J459+K459+L459+M459</f>
        <v>0</v>
      </c>
      <c r="I459" s="1">
        <v>0</v>
      </c>
      <c r="J459" s="1">
        <v>0</v>
      </c>
      <c r="K459" s="1">
        <v>0</v>
      </c>
      <c r="L459" s="1">
        <v>0</v>
      </c>
      <c r="M459" s="1">
        <v>0</v>
      </c>
    </row>
    <row r="460" spans="1:13" s="34" customFormat="1" ht="28.5" customHeight="1" x14ac:dyDescent="0.2">
      <c r="A460" s="109"/>
      <c r="B460" s="63"/>
      <c r="C460" s="116"/>
      <c r="D460" s="119"/>
      <c r="E460" s="116"/>
      <c r="F460" s="63"/>
      <c r="G460" s="2" t="s">
        <v>5</v>
      </c>
      <c r="H460" s="1">
        <f t="shared" ref="H460" si="66">J460+K460+L460+M460</f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</row>
    <row r="461" spans="1:13" s="34" customFormat="1" ht="28.5" customHeight="1" x14ac:dyDescent="0.2">
      <c r="A461" s="109"/>
      <c r="B461" s="63"/>
      <c r="C461" s="116"/>
      <c r="D461" s="119"/>
      <c r="E461" s="116"/>
      <c r="F461" s="63"/>
      <c r="G461" s="2" t="s">
        <v>1</v>
      </c>
      <c r="H461" s="1">
        <f>J461+K461+L461+M461</f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</row>
    <row r="462" spans="1:13" s="34" customFormat="1" ht="28.5" customHeight="1" x14ac:dyDescent="0.2">
      <c r="A462" s="109"/>
      <c r="B462" s="63"/>
      <c r="C462" s="116"/>
      <c r="D462" s="119"/>
      <c r="E462" s="116"/>
      <c r="F462" s="63"/>
      <c r="G462" s="2" t="s">
        <v>2</v>
      </c>
      <c r="H462" s="1">
        <f t="shared" ref="H462:H463" si="67">J462+K462+L462+M462</f>
        <v>0</v>
      </c>
      <c r="I462" s="1">
        <v>0</v>
      </c>
      <c r="J462" s="1">
        <v>0</v>
      </c>
      <c r="K462" s="1">
        <v>0</v>
      </c>
      <c r="L462" s="1">
        <v>0</v>
      </c>
      <c r="M462" s="1">
        <v>0</v>
      </c>
    </row>
    <row r="463" spans="1:13" s="34" customFormat="1" ht="28.5" customHeight="1" x14ac:dyDescent="0.2">
      <c r="A463" s="109"/>
      <c r="B463" s="63"/>
      <c r="C463" s="116"/>
      <c r="D463" s="119"/>
      <c r="E463" s="116"/>
      <c r="F463" s="63"/>
      <c r="G463" s="2" t="s">
        <v>3</v>
      </c>
      <c r="H463" s="1">
        <f t="shared" si="67"/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</row>
    <row r="464" spans="1:13" s="34" customFormat="1" ht="28.5" customHeight="1" x14ac:dyDescent="0.2">
      <c r="A464" s="109"/>
      <c r="B464" s="63"/>
      <c r="C464" s="116"/>
      <c r="D464" s="119"/>
      <c r="E464" s="116"/>
      <c r="F464" s="63"/>
      <c r="G464" s="2" t="s">
        <v>4</v>
      </c>
      <c r="H464" s="1">
        <f>J464+K464+L464+M464</f>
        <v>0</v>
      </c>
      <c r="I464" s="1">
        <v>0</v>
      </c>
      <c r="J464" s="1">
        <v>0</v>
      </c>
      <c r="K464" s="1">
        <v>0</v>
      </c>
      <c r="L464" s="1">
        <v>0</v>
      </c>
      <c r="M464" s="1">
        <v>0</v>
      </c>
    </row>
    <row r="465" spans="1:13" s="34" customFormat="1" ht="28.5" customHeight="1" x14ac:dyDescent="0.2">
      <c r="A465" s="109"/>
      <c r="B465" s="63"/>
      <c r="C465" s="116"/>
      <c r="D465" s="119"/>
      <c r="E465" s="116"/>
      <c r="F465" s="63"/>
      <c r="G465" s="2" t="s">
        <v>23</v>
      </c>
      <c r="H465" s="1">
        <f t="shared" ref="H465:H469" si="68">J465+K465+L465+M465</f>
        <v>0</v>
      </c>
      <c r="I465" s="1">
        <v>0</v>
      </c>
      <c r="J465" s="1">
        <v>0</v>
      </c>
      <c r="K465" s="1">
        <v>0</v>
      </c>
      <c r="L465" s="1">
        <v>0</v>
      </c>
      <c r="M465" s="1">
        <v>0</v>
      </c>
    </row>
    <row r="466" spans="1:13" s="34" customFormat="1" ht="28.5" customHeight="1" x14ac:dyDescent="0.2">
      <c r="A466" s="109"/>
      <c r="B466" s="63"/>
      <c r="C466" s="116"/>
      <c r="D466" s="119"/>
      <c r="E466" s="116"/>
      <c r="F466" s="63"/>
      <c r="G466" s="65" t="s">
        <v>31</v>
      </c>
      <c r="H466" s="3">
        <f t="shared" si="68"/>
        <v>255.70000000000002</v>
      </c>
      <c r="I466" s="3">
        <f>H466</f>
        <v>255.70000000000002</v>
      </c>
      <c r="J466" s="3">
        <v>0</v>
      </c>
      <c r="K466" s="3">
        <v>0</v>
      </c>
      <c r="L466" s="3">
        <f>198.3+57.4</f>
        <v>255.70000000000002</v>
      </c>
      <c r="M466" s="3">
        <v>0</v>
      </c>
    </row>
    <row r="467" spans="1:13" s="34" customFormat="1" ht="28.5" customHeight="1" x14ac:dyDescent="0.2">
      <c r="A467" s="109"/>
      <c r="B467" s="63"/>
      <c r="C467" s="116"/>
      <c r="D467" s="119"/>
      <c r="E467" s="116"/>
      <c r="F467" s="63"/>
      <c r="G467" s="2" t="s">
        <v>32</v>
      </c>
      <c r="H467" s="1">
        <f t="shared" si="68"/>
        <v>0</v>
      </c>
      <c r="I467" s="1">
        <v>0</v>
      </c>
      <c r="J467" s="1">
        <v>0</v>
      </c>
      <c r="K467" s="1">
        <v>0</v>
      </c>
      <c r="L467" s="1">
        <v>0</v>
      </c>
      <c r="M467" s="1">
        <v>0</v>
      </c>
    </row>
    <row r="468" spans="1:13" s="34" customFormat="1" ht="28.5" customHeight="1" x14ac:dyDescent="0.2">
      <c r="A468" s="109"/>
      <c r="B468" s="63"/>
      <c r="C468" s="116"/>
      <c r="D468" s="119"/>
      <c r="E468" s="116"/>
      <c r="F468" s="63"/>
      <c r="G468" s="2" t="s">
        <v>33</v>
      </c>
      <c r="H468" s="1">
        <f t="shared" si="68"/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</row>
    <row r="469" spans="1:13" s="34" customFormat="1" ht="28.5" customHeight="1" x14ac:dyDescent="0.2">
      <c r="A469" s="110"/>
      <c r="B469" s="63"/>
      <c r="C469" s="117"/>
      <c r="D469" s="120"/>
      <c r="E469" s="117"/>
      <c r="F469" s="66"/>
      <c r="G469" s="2" t="s">
        <v>34</v>
      </c>
      <c r="H469" s="1">
        <f t="shared" si="68"/>
        <v>0</v>
      </c>
      <c r="I469" s="1">
        <v>0</v>
      </c>
      <c r="J469" s="1">
        <v>0</v>
      </c>
      <c r="K469" s="1">
        <v>0</v>
      </c>
      <c r="L469" s="1">
        <v>0</v>
      </c>
      <c r="M469" s="1">
        <v>0</v>
      </c>
    </row>
    <row r="470" spans="1:13" s="34" customFormat="1" ht="104.25" customHeight="1" x14ac:dyDescent="0.2">
      <c r="A470" s="83" t="s">
        <v>157</v>
      </c>
      <c r="B470" s="89"/>
      <c r="C470" s="89"/>
      <c r="D470" s="89"/>
      <c r="E470" s="89"/>
      <c r="F470" s="112" t="s">
        <v>180</v>
      </c>
      <c r="G470" s="27" t="s">
        <v>72</v>
      </c>
      <c r="H470" s="4">
        <f>H471+H472+H473+H474+H475+H476+H477+H478+H479+H480+H481</f>
        <v>4394382.8</v>
      </c>
      <c r="I470" s="4">
        <f>I471+I472+I473+I474+I475+I476+I477+I478+I479+I480+I481</f>
        <v>44586</v>
      </c>
      <c r="J470" s="4">
        <f t="shared" ref="J470:M470" si="69">J471+J472+J473+J474+J475+J476+J477+J478+J479+J480+J481</f>
        <v>0</v>
      </c>
      <c r="K470" s="4">
        <f t="shared" si="69"/>
        <v>4350438.8</v>
      </c>
      <c r="L470" s="4">
        <f t="shared" si="69"/>
        <v>43944</v>
      </c>
      <c r="M470" s="4">
        <f t="shared" si="69"/>
        <v>0</v>
      </c>
    </row>
    <row r="471" spans="1:13" s="34" customFormat="1" ht="28.5" customHeight="1" x14ac:dyDescent="0.2">
      <c r="A471" s="79"/>
      <c r="B471" s="90"/>
      <c r="C471" s="90"/>
      <c r="D471" s="90"/>
      <c r="E471" s="90"/>
      <c r="F471" s="113"/>
      <c r="G471" s="27" t="s">
        <v>0</v>
      </c>
      <c r="H471" s="4">
        <f>J471+K471+L471+M471</f>
        <v>0</v>
      </c>
      <c r="I471" s="4">
        <v>0</v>
      </c>
      <c r="J471" s="4">
        <f>J483+J495</f>
        <v>0</v>
      </c>
      <c r="K471" s="4">
        <f>K483+K495</f>
        <v>0</v>
      </c>
      <c r="L471" s="4">
        <f t="shared" ref="L471:M471" si="70">L483+L495</f>
        <v>0</v>
      </c>
      <c r="M471" s="4">
        <f t="shared" si="70"/>
        <v>0</v>
      </c>
    </row>
    <row r="472" spans="1:13" s="34" customFormat="1" ht="28.5" customHeight="1" x14ac:dyDescent="0.2">
      <c r="A472" s="79"/>
      <c r="B472" s="90"/>
      <c r="C472" s="90"/>
      <c r="D472" s="90"/>
      <c r="E472" s="90"/>
      <c r="F472" s="113"/>
      <c r="G472" s="27" t="s">
        <v>5</v>
      </c>
      <c r="H472" s="4">
        <f>J472+K472+L472+M472</f>
        <v>0</v>
      </c>
      <c r="I472" s="4">
        <v>0</v>
      </c>
      <c r="J472" s="4">
        <f>J484+J496</f>
        <v>0</v>
      </c>
      <c r="K472" s="4">
        <f t="shared" ref="K472:M472" si="71">K484+K496</f>
        <v>0</v>
      </c>
      <c r="L472" s="4">
        <f t="shared" si="71"/>
        <v>0</v>
      </c>
      <c r="M472" s="4">
        <f t="shared" si="71"/>
        <v>0</v>
      </c>
    </row>
    <row r="473" spans="1:13" s="34" customFormat="1" ht="28.5" customHeight="1" x14ac:dyDescent="0.2">
      <c r="A473" s="79"/>
      <c r="B473" s="90"/>
      <c r="C473" s="90"/>
      <c r="D473" s="90"/>
      <c r="E473" s="90"/>
      <c r="F473" s="113"/>
      <c r="G473" s="27" t="s">
        <v>1</v>
      </c>
      <c r="H473" s="4">
        <f>J473+K473+L473+M473</f>
        <v>0</v>
      </c>
      <c r="I473" s="4">
        <v>0</v>
      </c>
      <c r="J473" s="4">
        <f t="shared" ref="J473:M481" si="72">J485+J497</f>
        <v>0</v>
      </c>
      <c r="K473" s="4">
        <f t="shared" si="72"/>
        <v>0</v>
      </c>
      <c r="L473" s="4">
        <f t="shared" si="72"/>
        <v>0</v>
      </c>
      <c r="M473" s="4">
        <f t="shared" si="72"/>
        <v>0</v>
      </c>
    </row>
    <row r="474" spans="1:13" s="34" customFormat="1" ht="28.5" customHeight="1" x14ac:dyDescent="0.2">
      <c r="A474" s="79"/>
      <c r="B474" s="90"/>
      <c r="C474" s="90"/>
      <c r="D474" s="90"/>
      <c r="E474" s="90"/>
      <c r="F474" s="113"/>
      <c r="G474" s="27" t="s">
        <v>2</v>
      </c>
      <c r="H474" s="4">
        <f t="shared" ref="H474:H475" si="73">J474+K474+L474+M474</f>
        <v>0</v>
      </c>
      <c r="I474" s="4">
        <v>0</v>
      </c>
      <c r="J474" s="4">
        <f t="shared" si="72"/>
        <v>0</v>
      </c>
      <c r="K474" s="4">
        <f t="shared" si="72"/>
        <v>0</v>
      </c>
      <c r="L474" s="4">
        <f t="shared" si="72"/>
        <v>0</v>
      </c>
      <c r="M474" s="4">
        <f t="shared" si="72"/>
        <v>0</v>
      </c>
    </row>
    <row r="475" spans="1:13" s="34" customFormat="1" ht="28.5" customHeight="1" x14ac:dyDescent="0.2">
      <c r="A475" s="79"/>
      <c r="B475" s="90"/>
      <c r="C475" s="90"/>
      <c r="D475" s="90"/>
      <c r="E475" s="90"/>
      <c r="F475" s="113"/>
      <c r="G475" s="27" t="s">
        <v>3</v>
      </c>
      <c r="H475" s="4">
        <f t="shared" si="73"/>
        <v>0</v>
      </c>
      <c r="I475" s="4">
        <v>0</v>
      </c>
      <c r="J475" s="4">
        <f t="shared" si="72"/>
        <v>0</v>
      </c>
      <c r="K475" s="4">
        <f t="shared" si="72"/>
        <v>0</v>
      </c>
      <c r="L475" s="4">
        <f t="shared" si="72"/>
        <v>0</v>
      </c>
      <c r="M475" s="4">
        <f t="shared" si="72"/>
        <v>0</v>
      </c>
    </row>
    <row r="476" spans="1:13" s="34" customFormat="1" ht="28.5" customHeight="1" x14ac:dyDescent="0.2">
      <c r="A476" s="79"/>
      <c r="B476" s="90"/>
      <c r="C476" s="90"/>
      <c r="D476" s="90"/>
      <c r="E476" s="90"/>
      <c r="F476" s="113"/>
      <c r="G476" s="27" t="s">
        <v>4</v>
      </c>
      <c r="H476" s="4">
        <f>J476+K476+L476+M476</f>
        <v>0</v>
      </c>
      <c r="I476" s="4">
        <v>0</v>
      </c>
      <c r="J476" s="4">
        <f t="shared" si="72"/>
        <v>0</v>
      </c>
      <c r="K476" s="4">
        <f t="shared" si="72"/>
        <v>0</v>
      </c>
      <c r="L476" s="4">
        <f t="shared" si="72"/>
        <v>0</v>
      </c>
      <c r="M476" s="4">
        <f t="shared" si="72"/>
        <v>0</v>
      </c>
    </row>
    <row r="477" spans="1:13" s="34" customFormat="1" ht="28.5" customHeight="1" x14ac:dyDescent="0.2">
      <c r="A477" s="79"/>
      <c r="B477" s="90"/>
      <c r="C477" s="90"/>
      <c r="D477" s="90"/>
      <c r="E477" s="90"/>
      <c r="F477" s="113"/>
      <c r="G477" s="27" t="s">
        <v>23</v>
      </c>
      <c r="H477" s="4">
        <f t="shared" ref="H477:H481" si="74">J477+K477+L477+M477</f>
        <v>0</v>
      </c>
      <c r="I477" s="4">
        <v>0</v>
      </c>
      <c r="J477" s="4">
        <f t="shared" si="72"/>
        <v>0</v>
      </c>
      <c r="K477" s="4">
        <f t="shared" si="72"/>
        <v>0</v>
      </c>
      <c r="L477" s="4">
        <f t="shared" si="72"/>
        <v>0</v>
      </c>
      <c r="M477" s="4">
        <f t="shared" si="72"/>
        <v>0</v>
      </c>
    </row>
    <row r="478" spans="1:13" s="34" customFormat="1" ht="28.5" customHeight="1" x14ac:dyDescent="0.2">
      <c r="A478" s="79"/>
      <c r="B478" s="90"/>
      <c r="C478" s="90"/>
      <c r="D478" s="90"/>
      <c r="E478" s="90"/>
      <c r="F478" s="113"/>
      <c r="G478" s="27" t="s">
        <v>31</v>
      </c>
      <c r="H478" s="4">
        <f t="shared" si="74"/>
        <v>1044586</v>
      </c>
      <c r="I478" s="4">
        <f>I490+I502</f>
        <v>44586</v>
      </c>
      <c r="J478" s="4">
        <f>J490+J502</f>
        <v>0</v>
      </c>
      <c r="K478" s="4">
        <f t="shared" ref="K478:M478" si="75">K490+K502</f>
        <v>1034140</v>
      </c>
      <c r="L478" s="4">
        <f t="shared" si="75"/>
        <v>10446</v>
      </c>
      <c r="M478" s="4">
        <f t="shared" si="75"/>
        <v>0</v>
      </c>
    </row>
    <row r="479" spans="1:13" s="34" customFormat="1" ht="28.5" customHeight="1" x14ac:dyDescent="0.2">
      <c r="A479" s="79"/>
      <c r="B479" s="90"/>
      <c r="C479" s="90"/>
      <c r="D479" s="90"/>
      <c r="E479" s="90"/>
      <c r="F479" s="113"/>
      <c r="G479" s="27" t="s">
        <v>32</v>
      </c>
      <c r="H479" s="4">
        <f t="shared" si="74"/>
        <v>804898.4</v>
      </c>
      <c r="I479" s="4">
        <f>I491+I503</f>
        <v>0</v>
      </c>
      <c r="J479" s="4">
        <f t="shared" si="72"/>
        <v>0</v>
      </c>
      <c r="K479" s="4">
        <f t="shared" si="72"/>
        <v>796849.4</v>
      </c>
      <c r="L479" s="4">
        <f t="shared" si="72"/>
        <v>8049</v>
      </c>
      <c r="M479" s="4">
        <f t="shared" si="72"/>
        <v>0</v>
      </c>
    </row>
    <row r="480" spans="1:13" s="34" customFormat="1" ht="28.5" customHeight="1" x14ac:dyDescent="0.2">
      <c r="A480" s="79"/>
      <c r="B480" s="90"/>
      <c r="C480" s="90"/>
      <c r="D480" s="90"/>
      <c r="E480" s="90"/>
      <c r="F480" s="113"/>
      <c r="G480" s="27" t="s">
        <v>33</v>
      </c>
      <c r="H480" s="4">
        <f t="shared" si="74"/>
        <v>2544898.4</v>
      </c>
      <c r="I480" s="4">
        <f>I492+I504</f>
        <v>0</v>
      </c>
      <c r="J480" s="4">
        <f t="shared" si="72"/>
        <v>0</v>
      </c>
      <c r="K480" s="4">
        <f t="shared" si="72"/>
        <v>2519449.4</v>
      </c>
      <c r="L480" s="4">
        <f t="shared" si="72"/>
        <v>25449</v>
      </c>
      <c r="M480" s="4">
        <f t="shared" si="72"/>
        <v>0</v>
      </c>
    </row>
    <row r="481" spans="1:13" s="34" customFormat="1" ht="28.5" customHeight="1" x14ac:dyDescent="0.2">
      <c r="A481" s="84"/>
      <c r="B481" s="91"/>
      <c r="C481" s="91"/>
      <c r="D481" s="91"/>
      <c r="E481" s="91"/>
      <c r="F481" s="114"/>
      <c r="G481" s="27" t="s">
        <v>34</v>
      </c>
      <c r="H481" s="4">
        <f t="shared" si="74"/>
        <v>0</v>
      </c>
      <c r="I481" s="4">
        <v>0</v>
      </c>
      <c r="J481" s="4">
        <f t="shared" si="72"/>
        <v>0</v>
      </c>
      <c r="K481" s="4">
        <f t="shared" si="72"/>
        <v>0</v>
      </c>
      <c r="L481" s="4">
        <f t="shared" si="72"/>
        <v>0</v>
      </c>
      <c r="M481" s="4">
        <f t="shared" si="72"/>
        <v>0</v>
      </c>
    </row>
    <row r="482" spans="1:13" s="34" customFormat="1" ht="96" customHeight="1" x14ac:dyDescent="0.2">
      <c r="A482" s="80" t="s">
        <v>158</v>
      </c>
      <c r="B482" s="83" t="s">
        <v>127</v>
      </c>
      <c r="C482" s="96" t="s">
        <v>124</v>
      </c>
      <c r="D482" s="111">
        <v>3140000</v>
      </c>
      <c r="E482" s="96" t="s">
        <v>106</v>
      </c>
      <c r="F482" s="112" t="s">
        <v>180</v>
      </c>
      <c r="G482" s="27" t="s">
        <v>72</v>
      </c>
      <c r="H482" s="4">
        <f>H483+H484+H485+H486+H487+H488+H489+H490+H491+H492+H493</f>
        <v>3140000</v>
      </c>
      <c r="I482" s="4">
        <f>I483+I484+I485+I486+I487+I488+I489+I490+I491+I492+I493</f>
        <v>0</v>
      </c>
      <c r="J482" s="4">
        <f t="shared" ref="J482:M482" si="76">J483+J484+J485+J486+J487+J488+J489+J490+J491+J492+J493</f>
        <v>0</v>
      </c>
      <c r="K482" s="4">
        <f t="shared" si="76"/>
        <v>3108600</v>
      </c>
      <c r="L482" s="4">
        <f t="shared" si="76"/>
        <v>31400</v>
      </c>
      <c r="M482" s="4">
        <f t="shared" si="76"/>
        <v>0</v>
      </c>
    </row>
    <row r="483" spans="1:13" s="34" customFormat="1" ht="28.5" customHeight="1" x14ac:dyDescent="0.2">
      <c r="A483" s="81"/>
      <c r="B483" s="79"/>
      <c r="C483" s="96"/>
      <c r="D483" s="111"/>
      <c r="E483" s="96"/>
      <c r="F483" s="113"/>
      <c r="G483" s="27" t="s">
        <v>0</v>
      </c>
      <c r="H483" s="4">
        <f>J483+K483+L483+M483</f>
        <v>0</v>
      </c>
      <c r="I483" s="4">
        <v>0</v>
      </c>
      <c r="J483" s="4">
        <v>0</v>
      </c>
      <c r="K483" s="4">
        <v>0</v>
      </c>
      <c r="L483" s="4">
        <v>0</v>
      </c>
      <c r="M483" s="4">
        <v>0</v>
      </c>
    </row>
    <row r="484" spans="1:13" s="34" customFormat="1" ht="28.5" customHeight="1" x14ac:dyDescent="0.2">
      <c r="A484" s="81"/>
      <c r="B484" s="79"/>
      <c r="C484" s="96"/>
      <c r="D484" s="111"/>
      <c r="E484" s="96"/>
      <c r="F484" s="113"/>
      <c r="G484" s="27" t="s">
        <v>5</v>
      </c>
      <c r="H484" s="4">
        <f t="shared" ref="H484" si="77">J484+K484+L484+M484</f>
        <v>0</v>
      </c>
      <c r="I484" s="4">
        <v>0</v>
      </c>
      <c r="J484" s="4">
        <v>0</v>
      </c>
      <c r="K484" s="4">
        <v>0</v>
      </c>
      <c r="L484" s="4">
        <v>0</v>
      </c>
      <c r="M484" s="4">
        <v>0</v>
      </c>
    </row>
    <row r="485" spans="1:13" s="34" customFormat="1" ht="28.5" customHeight="1" x14ac:dyDescent="0.2">
      <c r="A485" s="81"/>
      <c r="B485" s="79"/>
      <c r="C485" s="96"/>
      <c r="D485" s="111"/>
      <c r="E485" s="96"/>
      <c r="F485" s="113"/>
      <c r="G485" s="27" t="s">
        <v>1</v>
      </c>
      <c r="H485" s="4">
        <f>J485+K485+L485+M485</f>
        <v>0</v>
      </c>
      <c r="I485" s="4">
        <v>0</v>
      </c>
      <c r="J485" s="4">
        <v>0</v>
      </c>
      <c r="K485" s="4">
        <v>0</v>
      </c>
      <c r="L485" s="4">
        <v>0</v>
      </c>
      <c r="M485" s="4">
        <v>0</v>
      </c>
    </row>
    <row r="486" spans="1:13" s="34" customFormat="1" ht="28.5" customHeight="1" x14ac:dyDescent="0.2">
      <c r="A486" s="81"/>
      <c r="B486" s="79"/>
      <c r="C486" s="96"/>
      <c r="D486" s="111"/>
      <c r="E486" s="96"/>
      <c r="F486" s="113"/>
      <c r="G486" s="27" t="s">
        <v>2</v>
      </c>
      <c r="H486" s="4">
        <f t="shared" ref="H486:H487" si="78">J486+K486+L486+M486</f>
        <v>0</v>
      </c>
      <c r="I486" s="4">
        <v>0</v>
      </c>
      <c r="J486" s="4">
        <v>0</v>
      </c>
      <c r="K486" s="4">
        <v>0</v>
      </c>
      <c r="L486" s="4">
        <v>0</v>
      </c>
      <c r="M486" s="4">
        <v>0</v>
      </c>
    </row>
    <row r="487" spans="1:13" s="34" customFormat="1" ht="28.5" customHeight="1" x14ac:dyDescent="0.2">
      <c r="A487" s="81"/>
      <c r="B487" s="79"/>
      <c r="C487" s="96"/>
      <c r="D487" s="111"/>
      <c r="E487" s="96"/>
      <c r="F487" s="113"/>
      <c r="G487" s="27" t="s">
        <v>3</v>
      </c>
      <c r="H487" s="4">
        <f t="shared" si="78"/>
        <v>0</v>
      </c>
      <c r="I487" s="4">
        <v>0</v>
      </c>
      <c r="J487" s="4">
        <v>0</v>
      </c>
      <c r="K487" s="4">
        <v>0</v>
      </c>
      <c r="L487" s="4">
        <v>0</v>
      </c>
      <c r="M487" s="4">
        <v>0</v>
      </c>
    </row>
    <row r="488" spans="1:13" s="34" customFormat="1" ht="28.5" customHeight="1" x14ac:dyDescent="0.2">
      <c r="A488" s="81"/>
      <c r="B488" s="79"/>
      <c r="C488" s="96"/>
      <c r="D488" s="111"/>
      <c r="E488" s="96"/>
      <c r="F488" s="113"/>
      <c r="G488" s="27" t="s">
        <v>4</v>
      </c>
      <c r="H488" s="4">
        <f>J488+K488+L488+M488</f>
        <v>0</v>
      </c>
      <c r="I488" s="4">
        <v>0</v>
      </c>
      <c r="J488" s="4">
        <v>0</v>
      </c>
      <c r="K488" s="4">
        <v>0</v>
      </c>
      <c r="L488" s="4">
        <v>0</v>
      </c>
      <c r="M488" s="4">
        <v>0</v>
      </c>
    </row>
    <row r="489" spans="1:13" s="34" customFormat="1" ht="28.5" customHeight="1" x14ac:dyDescent="0.2">
      <c r="A489" s="81"/>
      <c r="B489" s="79"/>
      <c r="C489" s="96"/>
      <c r="D489" s="111"/>
      <c r="E489" s="96"/>
      <c r="F489" s="113"/>
      <c r="G489" s="27" t="s">
        <v>23</v>
      </c>
      <c r="H489" s="4">
        <f t="shared" ref="H489:H493" si="79">J489+K489+L489+M489</f>
        <v>0</v>
      </c>
      <c r="I489" s="4">
        <v>0</v>
      </c>
      <c r="J489" s="4">
        <v>0</v>
      </c>
      <c r="K489" s="4">
        <v>0</v>
      </c>
      <c r="L489" s="4">
        <v>0</v>
      </c>
      <c r="M489" s="4">
        <v>0</v>
      </c>
    </row>
    <row r="490" spans="1:13" s="34" customFormat="1" ht="28.5" customHeight="1" x14ac:dyDescent="0.2">
      <c r="A490" s="81"/>
      <c r="B490" s="79"/>
      <c r="C490" s="96"/>
      <c r="D490" s="111"/>
      <c r="E490" s="96"/>
      <c r="F490" s="113"/>
      <c r="G490" s="27" t="s">
        <v>31</v>
      </c>
      <c r="H490" s="4">
        <f t="shared" si="79"/>
        <v>1000000</v>
      </c>
      <c r="I490" s="4">
        <v>0</v>
      </c>
      <c r="J490" s="4">
        <v>0</v>
      </c>
      <c r="K490" s="4">
        <v>990000</v>
      </c>
      <c r="L490" s="4">
        <v>10000</v>
      </c>
      <c r="M490" s="4">
        <v>0</v>
      </c>
    </row>
    <row r="491" spans="1:13" s="34" customFormat="1" ht="28.5" customHeight="1" x14ac:dyDescent="0.2">
      <c r="A491" s="81"/>
      <c r="B491" s="79"/>
      <c r="C491" s="96"/>
      <c r="D491" s="111"/>
      <c r="E491" s="96"/>
      <c r="F491" s="113"/>
      <c r="G491" s="27" t="s">
        <v>32</v>
      </c>
      <c r="H491" s="4">
        <f t="shared" si="79"/>
        <v>200000</v>
      </c>
      <c r="I491" s="4">
        <v>0</v>
      </c>
      <c r="J491" s="4">
        <v>0</v>
      </c>
      <c r="K491" s="4">
        <f>198000</f>
        <v>198000</v>
      </c>
      <c r="L491" s="4">
        <f>2000</f>
        <v>2000</v>
      </c>
      <c r="M491" s="4">
        <v>0</v>
      </c>
    </row>
    <row r="492" spans="1:13" s="34" customFormat="1" ht="28.5" customHeight="1" x14ac:dyDescent="0.2">
      <c r="A492" s="81"/>
      <c r="B492" s="79"/>
      <c r="C492" s="96"/>
      <c r="D492" s="111"/>
      <c r="E492" s="96"/>
      <c r="F492" s="113"/>
      <c r="G492" s="27" t="s">
        <v>33</v>
      </c>
      <c r="H492" s="4">
        <f t="shared" si="79"/>
        <v>1940000</v>
      </c>
      <c r="I492" s="4">
        <v>0</v>
      </c>
      <c r="J492" s="4">
        <v>0</v>
      </c>
      <c r="K492" s="4">
        <f>1920600</f>
        <v>1920600</v>
      </c>
      <c r="L492" s="4">
        <f>19400</f>
        <v>19400</v>
      </c>
      <c r="M492" s="4">
        <v>0</v>
      </c>
    </row>
    <row r="493" spans="1:13" s="34" customFormat="1" ht="28.5" customHeight="1" x14ac:dyDescent="0.2">
      <c r="A493" s="82"/>
      <c r="B493" s="84"/>
      <c r="C493" s="96"/>
      <c r="D493" s="111"/>
      <c r="E493" s="96"/>
      <c r="F493" s="114"/>
      <c r="G493" s="27" t="s">
        <v>34</v>
      </c>
      <c r="H493" s="4">
        <f t="shared" si="79"/>
        <v>0</v>
      </c>
      <c r="I493" s="4">
        <v>0</v>
      </c>
      <c r="J493" s="4">
        <v>0</v>
      </c>
      <c r="K493" s="4">
        <v>0</v>
      </c>
      <c r="L493" s="4">
        <v>0</v>
      </c>
      <c r="M493" s="4">
        <v>0</v>
      </c>
    </row>
    <row r="494" spans="1:13" s="34" customFormat="1" ht="108" customHeight="1" x14ac:dyDescent="0.2">
      <c r="A494" s="80" t="s">
        <v>159</v>
      </c>
      <c r="B494" s="83" t="s">
        <v>148</v>
      </c>
      <c r="C494" s="77" t="s">
        <v>126</v>
      </c>
      <c r="D494" s="74">
        <v>1254382.8</v>
      </c>
      <c r="E494" s="77" t="s">
        <v>106</v>
      </c>
      <c r="F494" s="77" t="s">
        <v>180</v>
      </c>
      <c r="G494" s="27" t="s">
        <v>72</v>
      </c>
      <c r="H494" s="4">
        <f>H495+H496+H497+H498+H499+H500+H501+H502+H503+H504+H505</f>
        <v>1254382.8</v>
      </c>
      <c r="I494" s="4">
        <f>I495+I496+I497+I498+I499+I500+I501+I502+I503+I504+I505</f>
        <v>44586</v>
      </c>
      <c r="J494" s="4">
        <f t="shared" ref="J494:M494" si="80">J495+J496+J497+J498+J499+J500+J501+J502+J503+J504+J505</f>
        <v>0</v>
      </c>
      <c r="K494" s="4">
        <f t="shared" si="80"/>
        <v>1241838.8</v>
      </c>
      <c r="L494" s="4">
        <f t="shared" si="80"/>
        <v>12544</v>
      </c>
      <c r="M494" s="4">
        <f t="shared" si="80"/>
        <v>0</v>
      </c>
    </row>
    <row r="495" spans="1:13" s="34" customFormat="1" ht="28.5" customHeight="1" x14ac:dyDescent="0.2">
      <c r="A495" s="81"/>
      <c r="B495" s="79"/>
      <c r="C495" s="73"/>
      <c r="D495" s="75"/>
      <c r="E495" s="73"/>
      <c r="F495" s="73"/>
      <c r="G495" s="27" t="s">
        <v>0</v>
      </c>
      <c r="H495" s="4">
        <f>J495+K495+L495+M495</f>
        <v>0</v>
      </c>
      <c r="I495" s="4">
        <v>0</v>
      </c>
      <c r="J495" s="4">
        <v>0</v>
      </c>
      <c r="K495" s="4">
        <v>0</v>
      </c>
      <c r="L495" s="4">
        <v>0</v>
      </c>
      <c r="M495" s="4">
        <v>0</v>
      </c>
    </row>
    <row r="496" spans="1:13" s="34" customFormat="1" ht="28.5" customHeight="1" x14ac:dyDescent="0.2">
      <c r="A496" s="81"/>
      <c r="B496" s="79"/>
      <c r="C496" s="73"/>
      <c r="D496" s="75"/>
      <c r="E496" s="73"/>
      <c r="F496" s="73"/>
      <c r="G496" s="27" t="s">
        <v>5</v>
      </c>
      <c r="H496" s="4">
        <f t="shared" ref="H496" si="81">J496+K496+L496+M496</f>
        <v>0</v>
      </c>
      <c r="I496" s="4">
        <v>0</v>
      </c>
      <c r="J496" s="4">
        <v>0</v>
      </c>
      <c r="K496" s="4">
        <v>0</v>
      </c>
      <c r="L496" s="4">
        <v>0</v>
      </c>
      <c r="M496" s="4">
        <v>0</v>
      </c>
    </row>
    <row r="497" spans="1:13" s="34" customFormat="1" ht="28.5" customHeight="1" x14ac:dyDescent="0.2">
      <c r="A497" s="81"/>
      <c r="B497" s="79"/>
      <c r="C497" s="73"/>
      <c r="D497" s="75"/>
      <c r="E497" s="73"/>
      <c r="F497" s="73"/>
      <c r="G497" s="27" t="s">
        <v>1</v>
      </c>
      <c r="H497" s="4">
        <f>J497+K497+L497+M497</f>
        <v>0</v>
      </c>
      <c r="I497" s="4">
        <v>0</v>
      </c>
      <c r="J497" s="4">
        <v>0</v>
      </c>
      <c r="K497" s="4">
        <v>0</v>
      </c>
      <c r="L497" s="4">
        <v>0</v>
      </c>
      <c r="M497" s="4">
        <v>0</v>
      </c>
    </row>
    <row r="498" spans="1:13" s="34" customFormat="1" ht="28.5" customHeight="1" x14ac:dyDescent="0.2">
      <c r="A498" s="81"/>
      <c r="B498" s="79"/>
      <c r="C498" s="73"/>
      <c r="D498" s="75"/>
      <c r="E498" s="73"/>
      <c r="F498" s="73"/>
      <c r="G498" s="27" t="s">
        <v>2</v>
      </c>
      <c r="H498" s="4">
        <f t="shared" ref="H498:H499" si="82">J498+K498+L498+M498</f>
        <v>0</v>
      </c>
      <c r="I498" s="4">
        <v>0</v>
      </c>
      <c r="J498" s="4">
        <v>0</v>
      </c>
      <c r="K498" s="4">
        <v>0</v>
      </c>
      <c r="L498" s="4">
        <v>0</v>
      </c>
      <c r="M498" s="4">
        <v>0</v>
      </c>
    </row>
    <row r="499" spans="1:13" s="34" customFormat="1" ht="28.5" customHeight="1" x14ac:dyDescent="0.2">
      <c r="A499" s="81"/>
      <c r="B499" s="79"/>
      <c r="C499" s="73"/>
      <c r="D499" s="75"/>
      <c r="E499" s="73"/>
      <c r="F499" s="73"/>
      <c r="G499" s="27" t="s">
        <v>3</v>
      </c>
      <c r="H499" s="4">
        <f t="shared" si="82"/>
        <v>0</v>
      </c>
      <c r="I499" s="4">
        <v>0</v>
      </c>
      <c r="J499" s="4">
        <v>0</v>
      </c>
      <c r="K499" s="4">
        <v>0</v>
      </c>
      <c r="L499" s="4">
        <v>0</v>
      </c>
      <c r="M499" s="4">
        <v>0</v>
      </c>
    </row>
    <row r="500" spans="1:13" s="34" customFormat="1" ht="28.5" customHeight="1" x14ac:dyDescent="0.2">
      <c r="A500" s="81"/>
      <c r="B500" s="79"/>
      <c r="C500" s="73"/>
      <c r="D500" s="75"/>
      <c r="E500" s="73"/>
      <c r="F500" s="73"/>
      <c r="G500" s="27" t="s">
        <v>4</v>
      </c>
      <c r="H500" s="4">
        <f>J500+K500+L500+M500</f>
        <v>0</v>
      </c>
      <c r="I500" s="4">
        <v>0</v>
      </c>
      <c r="J500" s="4">
        <v>0</v>
      </c>
      <c r="K500" s="4">
        <v>0</v>
      </c>
      <c r="L500" s="4">
        <v>0</v>
      </c>
      <c r="M500" s="4">
        <v>0</v>
      </c>
    </row>
    <row r="501" spans="1:13" s="34" customFormat="1" ht="28.5" customHeight="1" x14ac:dyDescent="0.2">
      <c r="A501" s="81"/>
      <c r="B501" s="79"/>
      <c r="C501" s="73"/>
      <c r="D501" s="75"/>
      <c r="E501" s="73"/>
      <c r="F501" s="73"/>
      <c r="G501" s="27" t="s">
        <v>23</v>
      </c>
      <c r="H501" s="4">
        <f t="shared" ref="H501:H505" si="83">J501+K501+L501+M501</f>
        <v>0</v>
      </c>
      <c r="I501" s="4">
        <v>0</v>
      </c>
      <c r="J501" s="4">
        <v>0</v>
      </c>
      <c r="K501" s="4">
        <v>0</v>
      </c>
      <c r="L501" s="4">
        <v>0</v>
      </c>
      <c r="M501" s="4">
        <v>0</v>
      </c>
    </row>
    <row r="502" spans="1:13" s="34" customFormat="1" ht="28.5" customHeight="1" x14ac:dyDescent="0.2">
      <c r="A502" s="81"/>
      <c r="B502" s="79"/>
      <c r="C502" s="73"/>
      <c r="D502" s="75"/>
      <c r="E502" s="73"/>
      <c r="F502" s="73"/>
      <c r="G502" s="27" t="s">
        <v>31</v>
      </c>
      <c r="H502" s="4">
        <f t="shared" si="83"/>
        <v>44586</v>
      </c>
      <c r="I502" s="4">
        <v>44586</v>
      </c>
      <c r="J502" s="4">
        <v>0</v>
      </c>
      <c r="K502" s="4">
        <v>44140</v>
      </c>
      <c r="L502" s="4">
        <v>446</v>
      </c>
      <c r="M502" s="4">
        <v>0</v>
      </c>
    </row>
    <row r="503" spans="1:13" s="34" customFormat="1" ht="28.5" customHeight="1" x14ac:dyDescent="0.2">
      <c r="A503" s="81"/>
      <c r="B503" s="79"/>
      <c r="C503" s="73"/>
      <c r="D503" s="75"/>
      <c r="E503" s="73"/>
      <c r="F503" s="73"/>
      <c r="G503" s="27" t="s">
        <v>32</v>
      </c>
      <c r="H503" s="4">
        <f t="shared" si="83"/>
        <v>604898.4</v>
      </c>
      <c r="I503" s="4">
        <v>0</v>
      </c>
      <c r="J503" s="4">
        <v>0</v>
      </c>
      <c r="K503" s="4">
        <f>598849.4</f>
        <v>598849.4</v>
      </c>
      <c r="L503" s="4">
        <f>6049</f>
        <v>6049</v>
      </c>
      <c r="M503" s="4">
        <v>0</v>
      </c>
    </row>
    <row r="504" spans="1:13" s="34" customFormat="1" ht="28.5" customHeight="1" x14ac:dyDescent="0.2">
      <c r="A504" s="81"/>
      <c r="B504" s="79"/>
      <c r="C504" s="73"/>
      <c r="D504" s="75"/>
      <c r="E504" s="73"/>
      <c r="F504" s="73"/>
      <c r="G504" s="27" t="s">
        <v>33</v>
      </c>
      <c r="H504" s="4">
        <f t="shared" si="83"/>
        <v>604898.4</v>
      </c>
      <c r="I504" s="4">
        <v>0</v>
      </c>
      <c r="J504" s="4">
        <v>0</v>
      </c>
      <c r="K504" s="4">
        <f>598849.4</f>
        <v>598849.4</v>
      </c>
      <c r="L504" s="4">
        <f>6049</f>
        <v>6049</v>
      </c>
      <c r="M504" s="4">
        <v>0</v>
      </c>
    </row>
    <row r="505" spans="1:13" s="34" customFormat="1" ht="28.5" customHeight="1" x14ac:dyDescent="0.2">
      <c r="A505" s="82"/>
      <c r="B505" s="84"/>
      <c r="C505" s="78"/>
      <c r="D505" s="76"/>
      <c r="E505" s="78"/>
      <c r="F505" s="78"/>
      <c r="G505" s="27" t="s">
        <v>34</v>
      </c>
      <c r="H505" s="4">
        <f t="shared" si="83"/>
        <v>0</v>
      </c>
      <c r="I505" s="4">
        <v>0</v>
      </c>
      <c r="J505" s="4">
        <v>0</v>
      </c>
      <c r="K505" s="4">
        <v>0</v>
      </c>
      <c r="L505" s="4">
        <v>0</v>
      </c>
      <c r="M505" s="4">
        <v>0</v>
      </c>
    </row>
    <row r="506" spans="1:13" s="34" customFormat="1" ht="102.75" customHeight="1" x14ac:dyDescent="0.2">
      <c r="A506" s="72" t="s">
        <v>96</v>
      </c>
      <c r="B506" s="72"/>
      <c r="C506" s="72"/>
      <c r="D506" s="88"/>
      <c r="E506" s="72"/>
      <c r="F506" s="72"/>
      <c r="G506" s="27" t="s">
        <v>63</v>
      </c>
      <c r="H506" s="11">
        <f t="shared" ref="H506:M506" si="84">H507+H508+H509+H510+H511+H512+H513+H514+H515+H516+H517</f>
        <v>424805.2</v>
      </c>
      <c r="I506" s="11">
        <f t="shared" si="84"/>
        <v>0</v>
      </c>
      <c r="J506" s="11">
        <f t="shared" si="84"/>
        <v>115023.2</v>
      </c>
      <c r="K506" s="11">
        <f t="shared" si="84"/>
        <v>287838.8</v>
      </c>
      <c r="L506" s="11">
        <f t="shared" si="84"/>
        <v>21943.200000000001</v>
      </c>
      <c r="M506" s="11">
        <f t="shared" si="84"/>
        <v>0</v>
      </c>
    </row>
    <row r="507" spans="1:13" s="34" customFormat="1" ht="15.75" customHeight="1" x14ac:dyDescent="0.2">
      <c r="A507" s="72"/>
      <c r="B507" s="72"/>
      <c r="C507" s="72"/>
      <c r="D507" s="72"/>
      <c r="E507" s="72"/>
      <c r="F507" s="72"/>
      <c r="G507" s="27" t="s">
        <v>0</v>
      </c>
      <c r="H507" s="4">
        <f t="shared" ref="H507:H517" si="85">J507+K507+L507+M507</f>
        <v>0</v>
      </c>
      <c r="I507" s="4">
        <v>0</v>
      </c>
      <c r="J507" s="4">
        <f>J519</f>
        <v>0</v>
      </c>
      <c r="K507" s="4">
        <f>K519</f>
        <v>0</v>
      </c>
      <c r="L507" s="4">
        <f>L519</f>
        <v>0</v>
      </c>
      <c r="M507" s="4">
        <f>M519</f>
        <v>0</v>
      </c>
    </row>
    <row r="508" spans="1:13" s="34" customFormat="1" ht="15.75" customHeight="1" x14ac:dyDescent="0.2">
      <c r="A508" s="72"/>
      <c r="B508" s="72"/>
      <c r="C508" s="72"/>
      <c r="D508" s="72"/>
      <c r="E508" s="72"/>
      <c r="F508" s="72"/>
      <c r="G508" s="27" t="s">
        <v>5</v>
      </c>
      <c r="H508" s="4">
        <f t="shared" si="85"/>
        <v>0</v>
      </c>
      <c r="I508" s="4">
        <v>0</v>
      </c>
      <c r="J508" s="4">
        <f t="shared" ref="J508:M517" si="86">J520</f>
        <v>0</v>
      </c>
      <c r="K508" s="4">
        <f t="shared" si="86"/>
        <v>0</v>
      </c>
      <c r="L508" s="4">
        <f t="shared" si="86"/>
        <v>0</v>
      </c>
      <c r="M508" s="4">
        <f t="shared" si="86"/>
        <v>0</v>
      </c>
    </row>
    <row r="509" spans="1:13" s="34" customFormat="1" ht="15.75" customHeight="1" x14ac:dyDescent="0.2">
      <c r="A509" s="72"/>
      <c r="B509" s="72"/>
      <c r="C509" s="72"/>
      <c r="D509" s="72"/>
      <c r="E509" s="72"/>
      <c r="F509" s="72"/>
      <c r="G509" s="27" t="s">
        <v>1</v>
      </c>
      <c r="H509" s="4">
        <f t="shared" si="85"/>
        <v>0</v>
      </c>
      <c r="I509" s="4">
        <v>0</v>
      </c>
      <c r="J509" s="4">
        <f t="shared" si="86"/>
        <v>0</v>
      </c>
      <c r="K509" s="4">
        <f t="shared" si="86"/>
        <v>0</v>
      </c>
      <c r="L509" s="4">
        <f t="shared" si="86"/>
        <v>0</v>
      </c>
      <c r="M509" s="4">
        <f t="shared" si="86"/>
        <v>0</v>
      </c>
    </row>
    <row r="510" spans="1:13" s="34" customFormat="1" ht="15.75" customHeight="1" x14ac:dyDescent="0.2">
      <c r="A510" s="72"/>
      <c r="B510" s="72"/>
      <c r="C510" s="72"/>
      <c r="D510" s="72"/>
      <c r="E510" s="72"/>
      <c r="F510" s="72"/>
      <c r="G510" s="27" t="s">
        <v>2</v>
      </c>
      <c r="H510" s="4">
        <f t="shared" si="85"/>
        <v>0</v>
      </c>
      <c r="I510" s="4">
        <v>0</v>
      </c>
      <c r="J510" s="4">
        <f t="shared" si="86"/>
        <v>0</v>
      </c>
      <c r="K510" s="4">
        <f t="shared" si="86"/>
        <v>0</v>
      </c>
      <c r="L510" s="4">
        <f t="shared" si="86"/>
        <v>0</v>
      </c>
      <c r="M510" s="4">
        <f t="shared" si="86"/>
        <v>0</v>
      </c>
    </row>
    <row r="511" spans="1:13" s="34" customFormat="1" ht="15.75" customHeight="1" x14ac:dyDescent="0.2">
      <c r="A511" s="72"/>
      <c r="B511" s="72"/>
      <c r="C511" s="72"/>
      <c r="D511" s="72"/>
      <c r="E511" s="72"/>
      <c r="F511" s="72"/>
      <c r="G511" s="27" t="s">
        <v>3</v>
      </c>
      <c r="H511" s="4">
        <f t="shared" si="85"/>
        <v>0</v>
      </c>
      <c r="I511" s="4">
        <v>0</v>
      </c>
      <c r="J511" s="4">
        <f t="shared" si="86"/>
        <v>0</v>
      </c>
      <c r="K511" s="4">
        <f t="shared" si="86"/>
        <v>0</v>
      </c>
      <c r="L511" s="4">
        <f t="shared" si="86"/>
        <v>0</v>
      </c>
      <c r="M511" s="4">
        <f t="shared" si="86"/>
        <v>0</v>
      </c>
    </row>
    <row r="512" spans="1:13" s="34" customFormat="1" ht="15.75" customHeight="1" x14ac:dyDescent="0.2">
      <c r="A512" s="72"/>
      <c r="B512" s="72"/>
      <c r="C512" s="72"/>
      <c r="D512" s="72"/>
      <c r="E512" s="72"/>
      <c r="F512" s="72"/>
      <c r="G512" s="27" t="s">
        <v>4</v>
      </c>
      <c r="H512" s="4">
        <f t="shared" si="85"/>
        <v>208238.7</v>
      </c>
      <c r="I512" s="4">
        <f t="shared" ref="I512:J512" si="87">I524+I536</f>
        <v>0</v>
      </c>
      <c r="J512" s="4">
        <f t="shared" si="87"/>
        <v>0</v>
      </c>
      <c r="K512" s="4">
        <f>K524+K536</f>
        <v>193000</v>
      </c>
      <c r="L512" s="4">
        <f t="shared" ref="L512:M512" si="88">L524+L536</f>
        <v>15238.7</v>
      </c>
      <c r="M512" s="4">
        <f t="shared" si="88"/>
        <v>0</v>
      </c>
    </row>
    <row r="513" spans="1:13" s="34" customFormat="1" ht="15.75" customHeight="1" x14ac:dyDescent="0.2">
      <c r="A513" s="72"/>
      <c r="B513" s="72"/>
      <c r="C513" s="72"/>
      <c r="D513" s="72"/>
      <c r="E513" s="72"/>
      <c r="F513" s="72"/>
      <c r="G513" s="27" t="s">
        <v>23</v>
      </c>
      <c r="H513" s="4">
        <f t="shared" si="85"/>
        <v>216566.5</v>
      </c>
      <c r="I513" s="4">
        <f t="shared" ref="I513:J513" si="89">I525+I537</f>
        <v>0</v>
      </c>
      <c r="J513" s="4">
        <f t="shared" si="89"/>
        <v>115023.2</v>
      </c>
      <c r="K513" s="4">
        <f>K525+K537</f>
        <v>94838.8</v>
      </c>
      <c r="L513" s="4">
        <f>L525+L537+L549</f>
        <v>6704.5</v>
      </c>
      <c r="M513" s="4">
        <f t="shared" ref="M513" si="90">M525+M537</f>
        <v>0</v>
      </c>
    </row>
    <row r="514" spans="1:13" s="34" customFormat="1" ht="15.75" customHeight="1" x14ac:dyDescent="0.2">
      <c r="A514" s="72"/>
      <c r="B514" s="72"/>
      <c r="C514" s="72"/>
      <c r="D514" s="72"/>
      <c r="E514" s="72"/>
      <c r="F514" s="72"/>
      <c r="G514" s="27" t="s">
        <v>31</v>
      </c>
      <c r="H514" s="4">
        <f t="shared" si="85"/>
        <v>0</v>
      </c>
      <c r="I514" s="4">
        <v>0</v>
      </c>
      <c r="J514" s="4">
        <f t="shared" si="86"/>
        <v>0</v>
      </c>
      <c r="K514" s="4">
        <f t="shared" si="86"/>
        <v>0</v>
      </c>
      <c r="L514" s="4">
        <f t="shared" si="86"/>
        <v>0</v>
      </c>
      <c r="M514" s="4">
        <f t="shared" si="86"/>
        <v>0</v>
      </c>
    </row>
    <row r="515" spans="1:13" s="34" customFormat="1" ht="15.75" customHeight="1" x14ac:dyDescent="0.2">
      <c r="A515" s="72"/>
      <c r="B515" s="72"/>
      <c r="C515" s="72"/>
      <c r="D515" s="72"/>
      <c r="E515" s="72"/>
      <c r="F515" s="72"/>
      <c r="G515" s="27" t="s">
        <v>32</v>
      </c>
      <c r="H515" s="4">
        <f t="shared" si="85"/>
        <v>0</v>
      </c>
      <c r="I515" s="4">
        <v>0</v>
      </c>
      <c r="J515" s="4">
        <f t="shared" si="86"/>
        <v>0</v>
      </c>
      <c r="K515" s="4">
        <f t="shared" si="86"/>
        <v>0</v>
      </c>
      <c r="L515" s="4">
        <f t="shared" si="86"/>
        <v>0</v>
      </c>
      <c r="M515" s="4">
        <f t="shared" si="86"/>
        <v>0</v>
      </c>
    </row>
    <row r="516" spans="1:13" s="34" customFormat="1" ht="15.75" x14ac:dyDescent="0.2">
      <c r="A516" s="72"/>
      <c r="B516" s="72"/>
      <c r="C516" s="72"/>
      <c r="D516" s="72"/>
      <c r="E516" s="72"/>
      <c r="F516" s="72"/>
      <c r="G516" s="27" t="s">
        <v>33</v>
      </c>
      <c r="H516" s="4">
        <f t="shared" si="85"/>
        <v>0</v>
      </c>
      <c r="I516" s="4">
        <v>0</v>
      </c>
      <c r="J516" s="4">
        <f t="shared" si="86"/>
        <v>0</v>
      </c>
      <c r="K516" s="4">
        <f t="shared" si="86"/>
        <v>0</v>
      </c>
      <c r="L516" s="4">
        <f t="shared" si="86"/>
        <v>0</v>
      </c>
      <c r="M516" s="4">
        <f t="shared" si="86"/>
        <v>0</v>
      </c>
    </row>
    <row r="517" spans="1:13" s="34" customFormat="1" ht="17.45" customHeight="1" x14ac:dyDescent="0.2">
      <c r="A517" s="72"/>
      <c r="B517" s="72"/>
      <c r="C517" s="72"/>
      <c r="D517" s="72"/>
      <c r="E517" s="72"/>
      <c r="F517" s="72"/>
      <c r="G517" s="27" t="s">
        <v>34</v>
      </c>
      <c r="H517" s="4">
        <f t="shared" si="85"/>
        <v>0</v>
      </c>
      <c r="I517" s="4">
        <v>0</v>
      </c>
      <c r="J517" s="4">
        <f t="shared" si="86"/>
        <v>0</v>
      </c>
      <c r="K517" s="4">
        <f t="shared" si="86"/>
        <v>0</v>
      </c>
      <c r="L517" s="4">
        <f t="shared" si="86"/>
        <v>0</v>
      </c>
      <c r="M517" s="4">
        <f t="shared" si="86"/>
        <v>0</v>
      </c>
    </row>
    <row r="518" spans="1:13" s="34" customFormat="1" ht="110.25" x14ac:dyDescent="0.2">
      <c r="A518" s="72" t="s">
        <v>47</v>
      </c>
      <c r="B518" s="72" t="s">
        <v>12</v>
      </c>
      <c r="C518" s="72" t="s">
        <v>36</v>
      </c>
      <c r="D518" s="100">
        <v>565976.4</v>
      </c>
      <c r="E518" s="72" t="s">
        <v>30</v>
      </c>
      <c r="F518" s="72" t="s">
        <v>66</v>
      </c>
      <c r="G518" s="27" t="s">
        <v>72</v>
      </c>
      <c r="H518" s="11">
        <f t="shared" ref="H518:M518" si="91">H519+H520+H521+H522+H523+H524+H525+H526+H527+H528+H529</f>
        <v>420220.5</v>
      </c>
      <c r="I518" s="11">
        <f t="shared" si="91"/>
        <v>0</v>
      </c>
      <c r="J518" s="11">
        <f t="shared" si="91"/>
        <v>115023.2</v>
      </c>
      <c r="K518" s="11">
        <f t="shared" si="91"/>
        <v>287838.8</v>
      </c>
      <c r="L518" s="11">
        <f t="shared" si="91"/>
        <v>17358.5</v>
      </c>
      <c r="M518" s="11">
        <f t="shared" si="91"/>
        <v>0</v>
      </c>
    </row>
    <row r="519" spans="1:13" s="34" customFormat="1" ht="15.75" x14ac:dyDescent="0.2">
      <c r="A519" s="72"/>
      <c r="B519" s="72"/>
      <c r="C519" s="72"/>
      <c r="D519" s="73"/>
      <c r="E519" s="72"/>
      <c r="F519" s="72"/>
      <c r="G519" s="27" t="s">
        <v>0</v>
      </c>
      <c r="H519" s="4">
        <f t="shared" ref="H519:H529" si="92">J519+K519+L519+M519</f>
        <v>0</v>
      </c>
      <c r="I519" s="4">
        <v>0</v>
      </c>
      <c r="J519" s="4">
        <v>0</v>
      </c>
      <c r="K519" s="4">
        <v>0</v>
      </c>
      <c r="L519" s="4">
        <v>0</v>
      </c>
      <c r="M519" s="4">
        <v>0</v>
      </c>
    </row>
    <row r="520" spans="1:13" s="34" customFormat="1" ht="15.75" x14ac:dyDescent="0.2">
      <c r="A520" s="72"/>
      <c r="B520" s="72"/>
      <c r="C520" s="72"/>
      <c r="D520" s="73"/>
      <c r="E520" s="72"/>
      <c r="F520" s="72"/>
      <c r="G520" s="27" t="s">
        <v>5</v>
      </c>
      <c r="H520" s="4">
        <f t="shared" si="92"/>
        <v>0</v>
      </c>
      <c r="I520" s="4">
        <v>0</v>
      </c>
      <c r="J520" s="4">
        <v>0</v>
      </c>
      <c r="K520" s="4">
        <v>0</v>
      </c>
      <c r="L520" s="4">
        <v>0</v>
      </c>
      <c r="M520" s="4">
        <v>0</v>
      </c>
    </row>
    <row r="521" spans="1:13" s="34" customFormat="1" ht="15.75" x14ac:dyDescent="0.2">
      <c r="A521" s="72"/>
      <c r="B521" s="72"/>
      <c r="C521" s="72"/>
      <c r="D521" s="73"/>
      <c r="E521" s="72"/>
      <c r="F521" s="72"/>
      <c r="G521" s="27" t="s">
        <v>1</v>
      </c>
      <c r="H521" s="4">
        <f t="shared" si="92"/>
        <v>0</v>
      </c>
      <c r="I521" s="4">
        <v>0</v>
      </c>
      <c r="J521" s="4">
        <v>0</v>
      </c>
      <c r="K521" s="4">
        <v>0</v>
      </c>
      <c r="L521" s="4">
        <v>0</v>
      </c>
      <c r="M521" s="4">
        <v>0</v>
      </c>
    </row>
    <row r="522" spans="1:13" s="34" customFormat="1" ht="15.75" x14ac:dyDescent="0.2">
      <c r="A522" s="72"/>
      <c r="B522" s="72"/>
      <c r="C522" s="72"/>
      <c r="D522" s="73"/>
      <c r="E522" s="72"/>
      <c r="F522" s="72"/>
      <c r="G522" s="27" t="s">
        <v>2</v>
      </c>
      <c r="H522" s="4">
        <f t="shared" si="92"/>
        <v>0</v>
      </c>
      <c r="I522" s="4">
        <v>0</v>
      </c>
      <c r="J522" s="4">
        <v>0</v>
      </c>
      <c r="K522" s="4">
        <v>0</v>
      </c>
      <c r="L522" s="4">
        <v>0</v>
      </c>
      <c r="M522" s="4">
        <v>0</v>
      </c>
    </row>
    <row r="523" spans="1:13" s="34" customFormat="1" ht="15.75" x14ac:dyDescent="0.2">
      <c r="A523" s="72"/>
      <c r="B523" s="72"/>
      <c r="C523" s="72"/>
      <c r="D523" s="73"/>
      <c r="E523" s="72"/>
      <c r="F523" s="72"/>
      <c r="G523" s="27" t="s">
        <v>3</v>
      </c>
      <c r="H523" s="4">
        <f t="shared" si="92"/>
        <v>0</v>
      </c>
      <c r="I523" s="4">
        <v>0</v>
      </c>
      <c r="J523" s="4">
        <v>0</v>
      </c>
      <c r="K523" s="4">
        <v>0</v>
      </c>
      <c r="L523" s="4">
        <v>0</v>
      </c>
      <c r="M523" s="4">
        <v>0</v>
      </c>
    </row>
    <row r="524" spans="1:13" s="34" customFormat="1" ht="15.75" x14ac:dyDescent="0.2">
      <c r="A524" s="72"/>
      <c r="B524" s="72"/>
      <c r="C524" s="72"/>
      <c r="D524" s="73"/>
      <c r="E524" s="72"/>
      <c r="F524" s="72"/>
      <c r="G524" s="27" t="s">
        <v>4</v>
      </c>
      <c r="H524" s="4">
        <f>J524+K524+L524+M524</f>
        <v>208238.7</v>
      </c>
      <c r="I524" s="4">
        <v>0</v>
      </c>
      <c r="J524" s="4">
        <v>0</v>
      </c>
      <c r="K524" s="4">
        <v>193000</v>
      </c>
      <c r="L524" s="4">
        <v>15238.7</v>
      </c>
      <c r="M524" s="4">
        <v>0</v>
      </c>
    </row>
    <row r="525" spans="1:13" s="34" customFormat="1" ht="15.75" x14ac:dyDescent="0.2">
      <c r="A525" s="72"/>
      <c r="B525" s="72"/>
      <c r="C525" s="72"/>
      <c r="D525" s="73"/>
      <c r="E525" s="72"/>
      <c r="F525" s="72"/>
      <c r="G525" s="27" t="s">
        <v>23</v>
      </c>
      <c r="H525" s="4">
        <f>J525+K525+L525+M525</f>
        <v>211981.8</v>
      </c>
      <c r="I525" s="4">
        <v>0</v>
      </c>
      <c r="J525" s="4">
        <v>115023.2</v>
      </c>
      <c r="K525" s="4">
        <v>94838.8</v>
      </c>
      <c r="L525" s="4">
        <v>2119.8000000000002</v>
      </c>
      <c r="M525" s="4">
        <v>0</v>
      </c>
    </row>
    <row r="526" spans="1:13" s="34" customFormat="1" ht="15.75" x14ac:dyDescent="0.2">
      <c r="A526" s="72"/>
      <c r="B526" s="72"/>
      <c r="C526" s="72"/>
      <c r="D526" s="73"/>
      <c r="E526" s="72"/>
      <c r="F526" s="72"/>
      <c r="G526" s="27" t="s">
        <v>31</v>
      </c>
      <c r="H526" s="4">
        <f t="shared" si="92"/>
        <v>0</v>
      </c>
      <c r="I526" s="4">
        <v>0</v>
      </c>
      <c r="J526" s="4">
        <v>0</v>
      </c>
      <c r="K526" s="4">
        <v>0</v>
      </c>
      <c r="L526" s="4">
        <v>0</v>
      </c>
      <c r="M526" s="4">
        <v>0</v>
      </c>
    </row>
    <row r="527" spans="1:13" s="34" customFormat="1" ht="15.75" x14ac:dyDescent="0.2">
      <c r="A527" s="72"/>
      <c r="B527" s="72"/>
      <c r="C527" s="72"/>
      <c r="D527" s="73"/>
      <c r="E527" s="72"/>
      <c r="F527" s="72"/>
      <c r="G527" s="27" t="s">
        <v>32</v>
      </c>
      <c r="H527" s="4">
        <f t="shared" si="92"/>
        <v>0</v>
      </c>
      <c r="I527" s="4">
        <v>0</v>
      </c>
      <c r="J527" s="4">
        <v>0</v>
      </c>
      <c r="K527" s="4">
        <v>0</v>
      </c>
      <c r="L527" s="4">
        <v>0</v>
      </c>
      <c r="M527" s="4">
        <v>0</v>
      </c>
    </row>
    <row r="528" spans="1:13" s="34" customFormat="1" ht="15.75" x14ac:dyDescent="0.2">
      <c r="A528" s="72"/>
      <c r="B528" s="72"/>
      <c r="C528" s="72"/>
      <c r="D528" s="73"/>
      <c r="E528" s="72"/>
      <c r="F528" s="72"/>
      <c r="G528" s="27" t="s">
        <v>33</v>
      </c>
      <c r="H528" s="4">
        <f t="shared" si="92"/>
        <v>0</v>
      </c>
      <c r="I528" s="4">
        <v>0</v>
      </c>
      <c r="J528" s="4">
        <v>0</v>
      </c>
      <c r="K528" s="4">
        <v>0</v>
      </c>
      <c r="L528" s="4">
        <v>0</v>
      </c>
      <c r="M528" s="4">
        <v>0</v>
      </c>
    </row>
    <row r="529" spans="1:14" s="34" customFormat="1" ht="18" customHeight="1" x14ac:dyDescent="0.2">
      <c r="A529" s="72"/>
      <c r="B529" s="72"/>
      <c r="C529" s="72"/>
      <c r="D529" s="78"/>
      <c r="E529" s="72"/>
      <c r="F529" s="72"/>
      <c r="G529" s="27" t="s">
        <v>34</v>
      </c>
      <c r="H529" s="4">
        <f t="shared" si="92"/>
        <v>0</v>
      </c>
      <c r="I529" s="4">
        <v>0</v>
      </c>
      <c r="J529" s="4">
        <v>0</v>
      </c>
      <c r="K529" s="4">
        <v>0</v>
      </c>
      <c r="L529" s="4">
        <v>0</v>
      </c>
      <c r="M529" s="4">
        <v>0</v>
      </c>
      <c r="N529" s="4"/>
    </row>
    <row r="530" spans="1:14" s="34" customFormat="1" ht="110.25" x14ac:dyDescent="0.2">
      <c r="A530" s="83" t="s">
        <v>105</v>
      </c>
      <c r="B530" s="83" t="s">
        <v>12</v>
      </c>
      <c r="C530" s="77" t="s">
        <v>36</v>
      </c>
      <c r="D530" s="77">
        <v>4584.7</v>
      </c>
      <c r="E530" s="77" t="s">
        <v>30</v>
      </c>
      <c r="F530" s="77" t="s">
        <v>106</v>
      </c>
      <c r="G530" s="27" t="s">
        <v>72</v>
      </c>
      <c r="H530" s="11">
        <f>I530+J530+K530+L530+M530</f>
        <v>4584.7</v>
      </c>
      <c r="I530" s="11">
        <f t="shared" ref="I530:K530" si="93">I531+I532+I533+I534+I535+I536+I537+I538+I539+I540+I541</f>
        <v>0</v>
      </c>
      <c r="J530" s="11">
        <f t="shared" si="93"/>
        <v>0</v>
      </c>
      <c r="K530" s="11">
        <f t="shared" si="93"/>
        <v>0</v>
      </c>
      <c r="L530" s="11">
        <f>L531+L532+L533+L534+L535+L536+L537+L538+L539+L540+L541</f>
        <v>4584.7</v>
      </c>
      <c r="M530" s="11">
        <f>M531+M532+M533+M534+M535+M536+M537+M538+M539+M540+M541</f>
        <v>0</v>
      </c>
      <c r="N530" s="35"/>
    </row>
    <row r="531" spans="1:14" s="34" customFormat="1" ht="18" customHeight="1" x14ac:dyDescent="0.2">
      <c r="A531" s="79"/>
      <c r="B531" s="79"/>
      <c r="C531" s="73"/>
      <c r="D531" s="73"/>
      <c r="E531" s="73"/>
      <c r="F531" s="73"/>
      <c r="G531" s="27" t="s">
        <v>0</v>
      </c>
      <c r="H531" s="11">
        <f t="shared" ref="H531:H553" si="94">I531+J531+K531+L531+M531</f>
        <v>0</v>
      </c>
      <c r="I531" s="4">
        <v>0</v>
      </c>
      <c r="J531" s="4">
        <v>0</v>
      </c>
      <c r="K531" s="4">
        <v>0</v>
      </c>
      <c r="L531" s="4">
        <v>0</v>
      </c>
      <c r="M531" s="4">
        <v>0</v>
      </c>
      <c r="N531" s="35"/>
    </row>
    <row r="532" spans="1:14" s="34" customFormat="1" ht="18" customHeight="1" x14ac:dyDescent="0.2">
      <c r="A532" s="79"/>
      <c r="B532" s="79"/>
      <c r="C532" s="73"/>
      <c r="D532" s="73"/>
      <c r="E532" s="73"/>
      <c r="F532" s="73"/>
      <c r="G532" s="27" t="s">
        <v>5</v>
      </c>
      <c r="H532" s="11">
        <f t="shared" si="94"/>
        <v>0</v>
      </c>
      <c r="I532" s="4">
        <v>0</v>
      </c>
      <c r="J532" s="4">
        <v>0</v>
      </c>
      <c r="K532" s="4">
        <v>0</v>
      </c>
      <c r="L532" s="4">
        <v>0</v>
      </c>
      <c r="M532" s="4">
        <v>0</v>
      </c>
      <c r="N532" s="35"/>
    </row>
    <row r="533" spans="1:14" s="34" customFormat="1" ht="18" customHeight="1" x14ac:dyDescent="0.2">
      <c r="A533" s="79"/>
      <c r="B533" s="79"/>
      <c r="C533" s="73"/>
      <c r="D533" s="73"/>
      <c r="E533" s="73"/>
      <c r="F533" s="73"/>
      <c r="G533" s="27" t="s">
        <v>1</v>
      </c>
      <c r="H533" s="11">
        <f t="shared" si="94"/>
        <v>0</v>
      </c>
      <c r="I533" s="4">
        <v>0</v>
      </c>
      <c r="J533" s="4">
        <v>0</v>
      </c>
      <c r="K533" s="4">
        <v>0</v>
      </c>
      <c r="L533" s="4">
        <v>0</v>
      </c>
      <c r="M533" s="4">
        <v>0</v>
      </c>
      <c r="N533" s="35"/>
    </row>
    <row r="534" spans="1:14" s="34" customFormat="1" ht="18" customHeight="1" x14ac:dyDescent="0.2">
      <c r="A534" s="79"/>
      <c r="B534" s="79"/>
      <c r="C534" s="73"/>
      <c r="D534" s="73"/>
      <c r="E534" s="73"/>
      <c r="F534" s="73"/>
      <c r="G534" s="27" t="s">
        <v>2</v>
      </c>
      <c r="H534" s="11">
        <f t="shared" si="94"/>
        <v>0</v>
      </c>
      <c r="I534" s="4">
        <v>0</v>
      </c>
      <c r="J534" s="4">
        <v>0</v>
      </c>
      <c r="K534" s="4">
        <v>0</v>
      </c>
      <c r="L534" s="4">
        <v>0</v>
      </c>
      <c r="M534" s="4">
        <v>0</v>
      </c>
      <c r="N534" s="35"/>
    </row>
    <row r="535" spans="1:14" s="34" customFormat="1" ht="18" customHeight="1" x14ac:dyDescent="0.2">
      <c r="A535" s="79"/>
      <c r="B535" s="79"/>
      <c r="C535" s="73"/>
      <c r="D535" s="73"/>
      <c r="E535" s="73"/>
      <c r="F535" s="73"/>
      <c r="G535" s="27" t="s">
        <v>3</v>
      </c>
      <c r="H535" s="11">
        <f t="shared" si="94"/>
        <v>0</v>
      </c>
      <c r="I535" s="4">
        <v>0</v>
      </c>
      <c r="J535" s="4">
        <v>0</v>
      </c>
      <c r="K535" s="4">
        <v>0</v>
      </c>
      <c r="L535" s="4">
        <v>0</v>
      </c>
      <c r="M535" s="4">
        <v>0</v>
      </c>
      <c r="N535" s="35"/>
    </row>
    <row r="536" spans="1:14" s="34" customFormat="1" ht="18" customHeight="1" x14ac:dyDescent="0.2">
      <c r="A536" s="79"/>
      <c r="B536" s="79"/>
      <c r="C536" s="73"/>
      <c r="D536" s="73"/>
      <c r="E536" s="73"/>
      <c r="F536" s="73"/>
      <c r="G536" s="27" t="s">
        <v>4</v>
      </c>
      <c r="H536" s="11">
        <f t="shared" si="94"/>
        <v>0</v>
      </c>
      <c r="I536" s="4">
        <v>0</v>
      </c>
      <c r="J536" s="4">
        <v>0</v>
      </c>
      <c r="K536" s="4">
        <v>0</v>
      </c>
      <c r="L536" s="4">
        <v>0</v>
      </c>
      <c r="M536" s="4">
        <v>0</v>
      </c>
      <c r="N536" s="35"/>
    </row>
    <row r="537" spans="1:14" s="34" customFormat="1" ht="18" customHeight="1" x14ac:dyDescent="0.2">
      <c r="A537" s="79"/>
      <c r="B537" s="79"/>
      <c r="C537" s="73"/>
      <c r="D537" s="73"/>
      <c r="E537" s="73"/>
      <c r="F537" s="73"/>
      <c r="G537" s="27" t="s">
        <v>23</v>
      </c>
      <c r="H537" s="11">
        <f t="shared" si="94"/>
        <v>4584.7</v>
      </c>
      <c r="I537" s="4">
        <v>0</v>
      </c>
      <c r="J537" s="4">
        <v>0</v>
      </c>
      <c r="K537" s="4">
        <v>0</v>
      </c>
      <c r="L537" s="4">
        <v>4584.7</v>
      </c>
      <c r="M537" s="4">
        <v>0</v>
      </c>
      <c r="N537" s="35"/>
    </row>
    <row r="538" spans="1:14" s="34" customFormat="1" ht="18" customHeight="1" x14ac:dyDescent="0.2">
      <c r="A538" s="79"/>
      <c r="B538" s="79"/>
      <c r="C538" s="73"/>
      <c r="D538" s="73"/>
      <c r="E538" s="73"/>
      <c r="F538" s="73"/>
      <c r="G538" s="27" t="s">
        <v>31</v>
      </c>
      <c r="H538" s="11">
        <f t="shared" si="94"/>
        <v>0</v>
      </c>
      <c r="I538" s="4">
        <v>0</v>
      </c>
      <c r="J538" s="4">
        <v>0</v>
      </c>
      <c r="K538" s="4">
        <v>0</v>
      </c>
      <c r="L538" s="4">
        <v>0</v>
      </c>
      <c r="M538" s="4">
        <v>0</v>
      </c>
      <c r="N538" s="35"/>
    </row>
    <row r="539" spans="1:14" s="34" customFormat="1" ht="18" customHeight="1" x14ac:dyDescent="0.2">
      <c r="A539" s="79"/>
      <c r="B539" s="79"/>
      <c r="C539" s="73"/>
      <c r="D539" s="73"/>
      <c r="E539" s="73"/>
      <c r="F539" s="73"/>
      <c r="G539" s="27" t="s">
        <v>32</v>
      </c>
      <c r="H539" s="11">
        <f t="shared" si="94"/>
        <v>0</v>
      </c>
      <c r="I539" s="4">
        <v>0</v>
      </c>
      <c r="J539" s="4">
        <v>0</v>
      </c>
      <c r="K539" s="4">
        <v>0</v>
      </c>
      <c r="L539" s="4">
        <v>0</v>
      </c>
      <c r="M539" s="4">
        <v>0</v>
      </c>
      <c r="N539" s="35"/>
    </row>
    <row r="540" spans="1:14" s="34" customFormat="1" ht="18" customHeight="1" x14ac:dyDescent="0.2">
      <c r="A540" s="79"/>
      <c r="B540" s="79"/>
      <c r="C540" s="73"/>
      <c r="D540" s="73"/>
      <c r="E540" s="73"/>
      <c r="F540" s="73"/>
      <c r="G540" s="27" t="s">
        <v>33</v>
      </c>
      <c r="H540" s="11">
        <f t="shared" si="94"/>
        <v>0</v>
      </c>
      <c r="I540" s="4">
        <v>0</v>
      </c>
      <c r="J540" s="4">
        <v>0</v>
      </c>
      <c r="K540" s="4">
        <v>0</v>
      </c>
      <c r="L540" s="4">
        <v>0</v>
      </c>
      <c r="M540" s="4">
        <v>0</v>
      </c>
      <c r="N540" s="35"/>
    </row>
    <row r="541" spans="1:14" s="34" customFormat="1" ht="18" customHeight="1" x14ac:dyDescent="0.2">
      <c r="A541" s="84"/>
      <c r="B541" s="84"/>
      <c r="C541" s="78"/>
      <c r="D541" s="78"/>
      <c r="E541" s="78"/>
      <c r="F541" s="78"/>
      <c r="G541" s="27" t="s">
        <v>34</v>
      </c>
      <c r="H541" s="11">
        <f t="shared" si="94"/>
        <v>0</v>
      </c>
      <c r="I541" s="4">
        <v>0</v>
      </c>
      <c r="J541" s="4">
        <v>0</v>
      </c>
      <c r="K541" s="4">
        <v>0</v>
      </c>
      <c r="L541" s="4">
        <v>0</v>
      </c>
      <c r="M541" s="4">
        <v>0</v>
      </c>
      <c r="N541" s="35"/>
    </row>
    <row r="542" spans="1:14" s="34" customFormat="1" ht="110.25" hidden="1" x14ac:dyDescent="0.2">
      <c r="A542" s="83" t="s">
        <v>136</v>
      </c>
      <c r="B542" s="77" t="s">
        <v>111</v>
      </c>
      <c r="C542" s="77" t="s">
        <v>36</v>
      </c>
      <c r="D542" s="101">
        <v>1800</v>
      </c>
      <c r="E542" s="77" t="s">
        <v>30</v>
      </c>
      <c r="F542" s="77" t="s">
        <v>106</v>
      </c>
      <c r="G542" s="27" t="s">
        <v>72</v>
      </c>
      <c r="H542" s="11">
        <f>L542</f>
        <v>0</v>
      </c>
      <c r="I542" s="11">
        <f>I543+I544+I545+I546+I547+I548+I549+I550+I551+I552+I553</f>
        <v>0</v>
      </c>
      <c r="J542" s="11">
        <f t="shared" ref="J542:M542" si="95">J543+J544+J545+J546+J547+J548+J549+J550+J551+J552+J553</f>
        <v>0</v>
      </c>
      <c r="K542" s="11">
        <f>K543+K544+K545+K546+K547+K548+K549+K550+K551+K552+K553</f>
        <v>0</v>
      </c>
      <c r="L542" s="11">
        <f t="shared" si="95"/>
        <v>0</v>
      </c>
      <c r="M542" s="11">
        <f t="shared" si="95"/>
        <v>0</v>
      </c>
      <c r="N542" s="35"/>
    </row>
    <row r="543" spans="1:14" s="34" customFormat="1" ht="18" hidden="1" customHeight="1" x14ac:dyDescent="0.2">
      <c r="A543" s="79"/>
      <c r="B543" s="73"/>
      <c r="C543" s="73"/>
      <c r="D543" s="102"/>
      <c r="E543" s="73"/>
      <c r="F543" s="73"/>
      <c r="G543" s="27" t="s">
        <v>0</v>
      </c>
      <c r="H543" s="11">
        <f t="shared" si="94"/>
        <v>0</v>
      </c>
      <c r="I543" s="4">
        <v>0</v>
      </c>
      <c r="J543" s="4">
        <v>0</v>
      </c>
      <c r="K543" s="4">
        <v>0</v>
      </c>
      <c r="L543" s="4">
        <v>0</v>
      </c>
      <c r="M543" s="4">
        <v>0</v>
      </c>
      <c r="N543" s="35"/>
    </row>
    <row r="544" spans="1:14" s="34" customFormat="1" ht="18" hidden="1" customHeight="1" x14ac:dyDescent="0.2">
      <c r="A544" s="79"/>
      <c r="B544" s="73"/>
      <c r="C544" s="73"/>
      <c r="D544" s="102"/>
      <c r="E544" s="73"/>
      <c r="F544" s="73"/>
      <c r="G544" s="27" t="s">
        <v>5</v>
      </c>
      <c r="H544" s="11">
        <f t="shared" si="94"/>
        <v>0</v>
      </c>
      <c r="I544" s="4">
        <v>0</v>
      </c>
      <c r="J544" s="4">
        <v>0</v>
      </c>
      <c r="K544" s="4">
        <v>0</v>
      </c>
      <c r="L544" s="4">
        <v>0</v>
      </c>
      <c r="M544" s="4">
        <v>0</v>
      </c>
      <c r="N544" s="35"/>
    </row>
    <row r="545" spans="1:14" s="34" customFormat="1" ht="18" hidden="1" customHeight="1" x14ac:dyDescent="0.2">
      <c r="A545" s="79"/>
      <c r="B545" s="73"/>
      <c r="C545" s="73"/>
      <c r="D545" s="102"/>
      <c r="E545" s="73"/>
      <c r="F545" s="73"/>
      <c r="G545" s="27" t="s">
        <v>1</v>
      </c>
      <c r="H545" s="11">
        <f t="shared" si="94"/>
        <v>0</v>
      </c>
      <c r="I545" s="4">
        <v>0</v>
      </c>
      <c r="J545" s="4">
        <v>0</v>
      </c>
      <c r="K545" s="4">
        <v>0</v>
      </c>
      <c r="L545" s="4">
        <v>0</v>
      </c>
      <c r="M545" s="4">
        <v>0</v>
      </c>
      <c r="N545" s="35"/>
    </row>
    <row r="546" spans="1:14" s="34" customFormat="1" ht="18" hidden="1" customHeight="1" x14ac:dyDescent="0.2">
      <c r="A546" s="79"/>
      <c r="B546" s="73"/>
      <c r="C546" s="73"/>
      <c r="D546" s="102"/>
      <c r="E546" s="73"/>
      <c r="F546" s="73"/>
      <c r="G546" s="27" t="s">
        <v>2</v>
      </c>
      <c r="H546" s="11">
        <f t="shared" si="94"/>
        <v>0</v>
      </c>
      <c r="I546" s="4">
        <v>0</v>
      </c>
      <c r="J546" s="4">
        <v>0</v>
      </c>
      <c r="K546" s="4">
        <v>0</v>
      </c>
      <c r="L546" s="4">
        <v>0</v>
      </c>
      <c r="M546" s="4">
        <v>0</v>
      </c>
      <c r="N546" s="35"/>
    </row>
    <row r="547" spans="1:14" s="34" customFormat="1" ht="18" hidden="1" customHeight="1" x14ac:dyDescent="0.2">
      <c r="A547" s="79"/>
      <c r="B547" s="73"/>
      <c r="C547" s="73"/>
      <c r="D547" s="102"/>
      <c r="E547" s="73"/>
      <c r="F547" s="73"/>
      <c r="G547" s="27" t="s">
        <v>3</v>
      </c>
      <c r="H547" s="11">
        <f t="shared" si="94"/>
        <v>0</v>
      </c>
      <c r="I547" s="4">
        <v>0</v>
      </c>
      <c r="J547" s="4">
        <v>0</v>
      </c>
      <c r="K547" s="4">
        <v>0</v>
      </c>
      <c r="L547" s="4">
        <v>0</v>
      </c>
      <c r="M547" s="4">
        <v>0</v>
      </c>
      <c r="N547" s="35"/>
    </row>
    <row r="548" spans="1:14" s="34" customFormat="1" ht="18" hidden="1" customHeight="1" x14ac:dyDescent="0.2">
      <c r="A548" s="79"/>
      <c r="B548" s="73"/>
      <c r="C548" s="73"/>
      <c r="D548" s="102"/>
      <c r="E548" s="73"/>
      <c r="F548" s="73"/>
      <c r="G548" s="27" t="s">
        <v>4</v>
      </c>
      <c r="H548" s="11">
        <f t="shared" si="94"/>
        <v>0</v>
      </c>
      <c r="I548" s="4">
        <v>0</v>
      </c>
      <c r="J548" s="4">
        <v>0</v>
      </c>
      <c r="K548" s="4">
        <v>0</v>
      </c>
      <c r="L548" s="4">
        <v>0</v>
      </c>
      <c r="M548" s="4">
        <v>0</v>
      </c>
      <c r="N548" s="35"/>
    </row>
    <row r="549" spans="1:14" s="34" customFormat="1" ht="18" hidden="1" customHeight="1" x14ac:dyDescent="0.2">
      <c r="A549" s="79"/>
      <c r="B549" s="73"/>
      <c r="C549" s="73"/>
      <c r="D549" s="102"/>
      <c r="E549" s="73"/>
      <c r="F549" s="73"/>
      <c r="G549" s="27" t="s">
        <v>23</v>
      </c>
      <c r="H549" s="11">
        <f>I549</f>
        <v>0</v>
      </c>
      <c r="I549" s="4">
        <f>1800-1800</f>
        <v>0</v>
      </c>
      <c r="J549" s="4">
        <v>0</v>
      </c>
      <c r="K549" s="4">
        <v>0</v>
      </c>
      <c r="L549" s="4">
        <f>1800-1800</f>
        <v>0</v>
      </c>
      <c r="M549" s="4">
        <v>0</v>
      </c>
      <c r="N549" s="35"/>
    </row>
    <row r="550" spans="1:14" s="34" customFormat="1" ht="18" hidden="1" customHeight="1" x14ac:dyDescent="0.2">
      <c r="A550" s="79"/>
      <c r="B550" s="73"/>
      <c r="C550" s="73"/>
      <c r="D550" s="102"/>
      <c r="E550" s="73"/>
      <c r="F550" s="73"/>
      <c r="G550" s="27" t="s">
        <v>31</v>
      </c>
      <c r="H550" s="11">
        <f t="shared" si="94"/>
        <v>0</v>
      </c>
      <c r="I550" s="4">
        <v>0</v>
      </c>
      <c r="J550" s="4">
        <v>0</v>
      </c>
      <c r="K550" s="4">
        <v>0</v>
      </c>
      <c r="L550" s="4">
        <v>0</v>
      </c>
      <c r="M550" s="4">
        <v>0</v>
      </c>
      <c r="N550" s="35"/>
    </row>
    <row r="551" spans="1:14" s="34" customFormat="1" ht="18" hidden="1" customHeight="1" x14ac:dyDescent="0.2">
      <c r="A551" s="79"/>
      <c r="B551" s="73"/>
      <c r="C551" s="73"/>
      <c r="D551" s="102"/>
      <c r="E551" s="73"/>
      <c r="F551" s="73"/>
      <c r="G551" s="27" t="s">
        <v>32</v>
      </c>
      <c r="H551" s="11">
        <f t="shared" si="94"/>
        <v>0</v>
      </c>
      <c r="I551" s="4">
        <v>0</v>
      </c>
      <c r="J551" s="4">
        <v>0</v>
      </c>
      <c r="K551" s="4">
        <v>0</v>
      </c>
      <c r="L551" s="4">
        <v>0</v>
      </c>
      <c r="M551" s="4">
        <v>0</v>
      </c>
      <c r="N551" s="35"/>
    </row>
    <row r="552" spans="1:14" s="34" customFormat="1" ht="18" hidden="1" customHeight="1" x14ac:dyDescent="0.2">
      <c r="A552" s="79"/>
      <c r="B552" s="73"/>
      <c r="C552" s="73"/>
      <c r="D552" s="102"/>
      <c r="E552" s="73"/>
      <c r="F552" s="73"/>
      <c r="G552" s="27" t="s">
        <v>33</v>
      </c>
      <c r="H552" s="11">
        <f t="shared" si="94"/>
        <v>0</v>
      </c>
      <c r="I552" s="4">
        <v>0</v>
      </c>
      <c r="J552" s="4">
        <v>0</v>
      </c>
      <c r="K552" s="4">
        <v>0</v>
      </c>
      <c r="L552" s="4">
        <v>0</v>
      </c>
      <c r="M552" s="4">
        <v>0</v>
      </c>
      <c r="N552" s="35"/>
    </row>
    <row r="553" spans="1:14" s="34" customFormat="1" ht="18" hidden="1" customHeight="1" x14ac:dyDescent="0.2">
      <c r="A553" s="84"/>
      <c r="B553" s="78"/>
      <c r="C553" s="78"/>
      <c r="D553" s="103"/>
      <c r="E553" s="78"/>
      <c r="F553" s="78"/>
      <c r="G553" s="27" t="s">
        <v>34</v>
      </c>
      <c r="H553" s="11">
        <f t="shared" si="94"/>
        <v>0</v>
      </c>
      <c r="I553" s="11">
        <v>0</v>
      </c>
      <c r="J553" s="11">
        <f t="shared" ref="J553" si="96">J554+J555+J556+J557+J558+J559+J560+J561+J562+J563+J564</f>
        <v>0</v>
      </c>
      <c r="K553" s="11">
        <v>0</v>
      </c>
      <c r="L553" s="4">
        <v>0</v>
      </c>
      <c r="M553" s="4">
        <v>0</v>
      </c>
      <c r="N553" s="35"/>
    </row>
    <row r="554" spans="1:14" s="34" customFormat="1" ht="97.9" customHeight="1" x14ac:dyDescent="0.2">
      <c r="A554" s="72" t="s">
        <v>97</v>
      </c>
      <c r="B554" s="72"/>
      <c r="C554" s="77"/>
      <c r="D554" s="104"/>
      <c r="E554" s="96"/>
      <c r="F554" s="96"/>
      <c r="G554" s="27" t="s">
        <v>63</v>
      </c>
      <c r="H554" s="11">
        <f t="shared" ref="H554:M554" si="97">H555+H556+H557+H558+H559+H560+H561+H562+H563+H564+H565</f>
        <v>48756.5</v>
      </c>
      <c r="I554" s="11">
        <f t="shared" si="97"/>
        <v>46400</v>
      </c>
      <c r="J554" s="11">
        <f t="shared" si="97"/>
        <v>0</v>
      </c>
      <c r="K554" s="11">
        <f t="shared" si="97"/>
        <v>45805.4</v>
      </c>
      <c r="L554" s="11">
        <f t="shared" si="97"/>
        <v>2951.1</v>
      </c>
      <c r="M554" s="11">
        <f t="shared" si="97"/>
        <v>0</v>
      </c>
    </row>
    <row r="555" spans="1:14" s="34" customFormat="1" ht="15.75" x14ac:dyDescent="0.2">
      <c r="A555" s="72"/>
      <c r="B555" s="72"/>
      <c r="C555" s="73"/>
      <c r="D555" s="104"/>
      <c r="E555" s="96"/>
      <c r="F555" s="96"/>
      <c r="G555" s="27" t="s">
        <v>0</v>
      </c>
      <c r="H555" s="4">
        <f>I555+J555+K555+L555+M555</f>
        <v>0</v>
      </c>
      <c r="I555" s="4">
        <f>I567+I591</f>
        <v>0</v>
      </c>
      <c r="J555" s="4">
        <f t="shared" ref="J555:M555" si="98">J567+J591</f>
        <v>0</v>
      </c>
      <c r="K555" s="4">
        <f t="shared" si="98"/>
        <v>0</v>
      </c>
      <c r="L555" s="4">
        <f t="shared" si="98"/>
        <v>0</v>
      </c>
      <c r="M555" s="4">
        <f t="shared" si="98"/>
        <v>0</v>
      </c>
    </row>
    <row r="556" spans="1:14" s="34" customFormat="1" ht="15.75" x14ac:dyDescent="0.2">
      <c r="A556" s="72"/>
      <c r="B556" s="72"/>
      <c r="C556" s="73"/>
      <c r="D556" s="104"/>
      <c r="E556" s="96"/>
      <c r="F556" s="96"/>
      <c r="G556" s="27" t="s">
        <v>5</v>
      </c>
      <c r="H556" s="4">
        <f>J556+K556+L556+M556</f>
        <v>0</v>
      </c>
      <c r="I556" s="4">
        <f t="shared" ref="I556:M565" si="99">I568+I592</f>
        <v>0</v>
      </c>
      <c r="J556" s="4">
        <f t="shared" si="99"/>
        <v>0</v>
      </c>
      <c r="K556" s="4">
        <f t="shared" si="99"/>
        <v>0</v>
      </c>
      <c r="L556" s="4">
        <f t="shared" si="99"/>
        <v>0</v>
      </c>
      <c r="M556" s="4">
        <f t="shared" si="99"/>
        <v>0</v>
      </c>
    </row>
    <row r="557" spans="1:14" s="34" customFormat="1" ht="15.75" x14ac:dyDescent="0.2">
      <c r="A557" s="72"/>
      <c r="B557" s="72"/>
      <c r="C557" s="73"/>
      <c r="D557" s="104"/>
      <c r="E557" s="96"/>
      <c r="F557" s="96"/>
      <c r="G557" s="27" t="s">
        <v>1</v>
      </c>
      <c r="H557" s="4">
        <f t="shared" ref="H557:H565" si="100">J557+K557+L557+M557</f>
        <v>0</v>
      </c>
      <c r="I557" s="4">
        <f t="shared" si="99"/>
        <v>0</v>
      </c>
      <c r="J557" s="4">
        <f t="shared" si="99"/>
        <v>0</v>
      </c>
      <c r="K557" s="4">
        <f t="shared" si="99"/>
        <v>0</v>
      </c>
      <c r="L557" s="4">
        <f t="shared" si="99"/>
        <v>0</v>
      </c>
      <c r="M557" s="4">
        <f t="shared" si="99"/>
        <v>0</v>
      </c>
    </row>
    <row r="558" spans="1:14" s="34" customFormat="1" ht="15.75" x14ac:dyDescent="0.2">
      <c r="A558" s="72"/>
      <c r="B558" s="72"/>
      <c r="C558" s="73"/>
      <c r="D558" s="104"/>
      <c r="E558" s="96"/>
      <c r="F558" s="96"/>
      <c r="G558" s="27" t="s">
        <v>2</v>
      </c>
      <c r="H558" s="4">
        <f t="shared" si="100"/>
        <v>0</v>
      </c>
      <c r="I558" s="4">
        <f t="shared" si="99"/>
        <v>0</v>
      </c>
      <c r="J558" s="4">
        <f t="shared" si="99"/>
        <v>0</v>
      </c>
      <c r="K558" s="4">
        <f t="shared" si="99"/>
        <v>0</v>
      </c>
      <c r="L558" s="4">
        <f t="shared" si="99"/>
        <v>0</v>
      </c>
      <c r="M558" s="4">
        <f t="shared" si="99"/>
        <v>0</v>
      </c>
    </row>
    <row r="559" spans="1:14" s="34" customFormat="1" ht="15.75" x14ac:dyDescent="0.2">
      <c r="A559" s="72"/>
      <c r="B559" s="72"/>
      <c r="C559" s="73"/>
      <c r="D559" s="104"/>
      <c r="E559" s="96"/>
      <c r="F559" s="96"/>
      <c r="G559" s="27" t="s">
        <v>3</v>
      </c>
      <c r="H559" s="4">
        <f t="shared" si="100"/>
        <v>0</v>
      </c>
      <c r="I559" s="4">
        <f t="shared" si="99"/>
        <v>0</v>
      </c>
      <c r="J559" s="4">
        <f t="shared" si="99"/>
        <v>0</v>
      </c>
      <c r="K559" s="4">
        <f t="shared" si="99"/>
        <v>0</v>
      </c>
      <c r="L559" s="4">
        <f t="shared" si="99"/>
        <v>0</v>
      </c>
      <c r="M559" s="4">
        <f t="shared" si="99"/>
        <v>0</v>
      </c>
    </row>
    <row r="560" spans="1:14" s="34" customFormat="1" ht="15.75" x14ac:dyDescent="0.2">
      <c r="A560" s="72"/>
      <c r="B560" s="72"/>
      <c r="C560" s="73"/>
      <c r="D560" s="104"/>
      <c r="E560" s="96"/>
      <c r="F560" s="96"/>
      <c r="G560" s="27" t="s">
        <v>4</v>
      </c>
      <c r="H560" s="4">
        <f t="shared" si="100"/>
        <v>0</v>
      </c>
      <c r="I560" s="4">
        <f t="shared" si="99"/>
        <v>0</v>
      </c>
      <c r="J560" s="4">
        <f t="shared" si="99"/>
        <v>0</v>
      </c>
      <c r="K560" s="4">
        <f t="shared" si="99"/>
        <v>0</v>
      </c>
      <c r="L560" s="4">
        <f t="shared" si="99"/>
        <v>0</v>
      </c>
      <c r="M560" s="4">
        <f t="shared" si="99"/>
        <v>0</v>
      </c>
    </row>
    <row r="561" spans="1:32" s="34" customFormat="1" ht="15.75" x14ac:dyDescent="0.2">
      <c r="A561" s="72"/>
      <c r="B561" s="72"/>
      <c r="C561" s="73"/>
      <c r="D561" s="104"/>
      <c r="E561" s="96"/>
      <c r="F561" s="96"/>
      <c r="G561" s="27" t="s">
        <v>23</v>
      </c>
      <c r="H561" s="4">
        <f t="shared" si="100"/>
        <v>25529.200000000001</v>
      </c>
      <c r="I561" s="4">
        <f t="shared" si="99"/>
        <v>23200</v>
      </c>
      <c r="J561" s="4">
        <f t="shared" si="99"/>
        <v>0</v>
      </c>
      <c r="K561" s="4">
        <f t="shared" si="99"/>
        <v>23997.4</v>
      </c>
      <c r="L561" s="4">
        <f t="shared" si="99"/>
        <v>1531.8</v>
      </c>
      <c r="M561" s="4">
        <f t="shared" si="99"/>
        <v>0</v>
      </c>
    </row>
    <row r="562" spans="1:32" s="34" customFormat="1" ht="15.75" x14ac:dyDescent="0.2">
      <c r="A562" s="72"/>
      <c r="B562" s="72"/>
      <c r="C562" s="73"/>
      <c r="D562" s="104"/>
      <c r="E562" s="96"/>
      <c r="F562" s="96"/>
      <c r="G562" s="27" t="s">
        <v>31</v>
      </c>
      <c r="H562" s="4">
        <f t="shared" si="100"/>
        <v>23227.3</v>
      </c>
      <c r="I562" s="4">
        <f t="shared" si="99"/>
        <v>23200</v>
      </c>
      <c r="J562" s="4">
        <f t="shared" si="99"/>
        <v>0</v>
      </c>
      <c r="K562" s="4">
        <f t="shared" si="99"/>
        <v>21808</v>
      </c>
      <c r="L562" s="4">
        <f t="shared" si="99"/>
        <v>1419.3</v>
      </c>
      <c r="M562" s="4">
        <f t="shared" si="99"/>
        <v>0</v>
      </c>
    </row>
    <row r="563" spans="1:32" s="34" customFormat="1" ht="15.75" x14ac:dyDescent="0.2">
      <c r="A563" s="72"/>
      <c r="B563" s="72"/>
      <c r="C563" s="73"/>
      <c r="D563" s="104"/>
      <c r="E563" s="96"/>
      <c r="F563" s="96"/>
      <c r="G563" s="27" t="s">
        <v>32</v>
      </c>
      <c r="H563" s="4">
        <f t="shared" si="100"/>
        <v>0</v>
      </c>
      <c r="I563" s="4">
        <f t="shared" si="99"/>
        <v>0</v>
      </c>
      <c r="J563" s="4">
        <f t="shared" si="99"/>
        <v>0</v>
      </c>
      <c r="K563" s="4">
        <f t="shared" si="99"/>
        <v>0</v>
      </c>
      <c r="L563" s="4">
        <f t="shared" si="99"/>
        <v>0</v>
      </c>
      <c r="M563" s="4">
        <f t="shared" si="99"/>
        <v>0</v>
      </c>
    </row>
    <row r="564" spans="1:32" s="34" customFormat="1" ht="15.75" x14ac:dyDescent="0.2">
      <c r="A564" s="72"/>
      <c r="B564" s="72"/>
      <c r="C564" s="73"/>
      <c r="D564" s="104"/>
      <c r="E564" s="96"/>
      <c r="F564" s="96"/>
      <c r="G564" s="27" t="s">
        <v>33</v>
      </c>
      <c r="H564" s="4">
        <f t="shared" si="100"/>
        <v>0</v>
      </c>
      <c r="I564" s="4">
        <f t="shared" si="99"/>
        <v>0</v>
      </c>
      <c r="J564" s="4">
        <f t="shared" si="99"/>
        <v>0</v>
      </c>
      <c r="K564" s="4">
        <f t="shared" si="99"/>
        <v>0</v>
      </c>
      <c r="L564" s="4">
        <f t="shared" si="99"/>
        <v>0</v>
      </c>
      <c r="M564" s="4">
        <f t="shared" si="99"/>
        <v>0</v>
      </c>
    </row>
    <row r="565" spans="1:32" s="34" customFormat="1" ht="21.6" customHeight="1" x14ac:dyDescent="0.2">
      <c r="A565" s="72"/>
      <c r="B565" s="72"/>
      <c r="C565" s="78"/>
      <c r="D565" s="104"/>
      <c r="E565" s="96"/>
      <c r="F565" s="96"/>
      <c r="G565" s="27" t="s">
        <v>34</v>
      </c>
      <c r="H565" s="4">
        <f t="shared" si="100"/>
        <v>0</v>
      </c>
      <c r="I565" s="4">
        <f t="shared" si="99"/>
        <v>0</v>
      </c>
      <c r="J565" s="4">
        <f t="shared" si="99"/>
        <v>0</v>
      </c>
      <c r="K565" s="4">
        <f t="shared" si="99"/>
        <v>0</v>
      </c>
      <c r="L565" s="4">
        <f t="shared" si="99"/>
        <v>0</v>
      </c>
      <c r="M565" s="4">
        <f t="shared" si="99"/>
        <v>0</v>
      </c>
    </row>
    <row r="566" spans="1:32" s="34" customFormat="1" ht="110.25" x14ac:dyDescent="0.2">
      <c r="A566" s="72" t="s">
        <v>102</v>
      </c>
      <c r="B566" s="72"/>
      <c r="C566" s="77"/>
      <c r="D566" s="104"/>
      <c r="E566" s="96"/>
      <c r="F566" s="96"/>
      <c r="G566" s="27" t="s">
        <v>72</v>
      </c>
      <c r="H566" s="11">
        <f t="shared" ref="H566:M566" si="101">H567+H568+H569+H570+H571+H572+H573+H574+H575+H576+H577</f>
        <v>27.300000000000004</v>
      </c>
      <c r="I566" s="11">
        <f t="shared" si="101"/>
        <v>0</v>
      </c>
      <c r="J566" s="11">
        <f t="shared" si="101"/>
        <v>0</v>
      </c>
      <c r="K566" s="11">
        <f t="shared" si="101"/>
        <v>0</v>
      </c>
      <c r="L566" s="11">
        <f t="shared" si="101"/>
        <v>27.300000000000004</v>
      </c>
      <c r="M566" s="11">
        <f t="shared" si="101"/>
        <v>0</v>
      </c>
    </row>
    <row r="567" spans="1:32" s="34" customFormat="1" ht="15.75" x14ac:dyDescent="0.2">
      <c r="A567" s="72"/>
      <c r="B567" s="72"/>
      <c r="C567" s="73"/>
      <c r="D567" s="104"/>
      <c r="E567" s="96"/>
      <c r="F567" s="96"/>
      <c r="G567" s="27" t="s">
        <v>0</v>
      </c>
      <c r="H567" s="4">
        <f>J567+K567+L567+M567</f>
        <v>0</v>
      </c>
      <c r="I567" s="4">
        <f>I579</f>
        <v>0</v>
      </c>
      <c r="J567" s="4">
        <f>J579</f>
        <v>0</v>
      </c>
      <c r="K567" s="4">
        <f t="shared" ref="K567:AD567" si="102">K579</f>
        <v>0</v>
      </c>
      <c r="L567" s="4">
        <f t="shared" si="102"/>
        <v>0</v>
      </c>
      <c r="M567" s="4">
        <f t="shared" si="102"/>
        <v>0</v>
      </c>
      <c r="N567" s="4">
        <f t="shared" si="102"/>
        <v>0</v>
      </c>
      <c r="O567" s="4">
        <f t="shared" si="102"/>
        <v>0</v>
      </c>
      <c r="P567" s="4">
        <f t="shared" si="102"/>
        <v>0</v>
      </c>
      <c r="Q567" s="4">
        <f t="shared" si="102"/>
        <v>0</v>
      </c>
      <c r="R567" s="4">
        <f t="shared" si="102"/>
        <v>0</v>
      </c>
      <c r="S567" s="4">
        <f t="shared" si="102"/>
        <v>0</v>
      </c>
      <c r="T567" s="4">
        <f t="shared" si="102"/>
        <v>0</v>
      </c>
      <c r="U567" s="4">
        <f t="shared" si="102"/>
        <v>0</v>
      </c>
      <c r="V567" s="4">
        <f t="shared" si="102"/>
        <v>0</v>
      </c>
      <c r="W567" s="4">
        <f t="shared" si="102"/>
        <v>0</v>
      </c>
      <c r="X567" s="4">
        <f t="shared" si="102"/>
        <v>0</v>
      </c>
      <c r="Y567" s="4">
        <f t="shared" si="102"/>
        <v>0</v>
      </c>
      <c r="Z567" s="4">
        <f t="shared" si="102"/>
        <v>0</v>
      </c>
      <c r="AA567" s="4">
        <f t="shared" si="102"/>
        <v>0</v>
      </c>
      <c r="AB567" s="4">
        <f t="shared" si="102"/>
        <v>0</v>
      </c>
      <c r="AC567" s="4">
        <f t="shared" si="102"/>
        <v>0</v>
      </c>
      <c r="AD567" s="4">
        <f t="shared" si="102"/>
        <v>0</v>
      </c>
    </row>
    <row r="568" spans="1:32" ht="15.75" x14ac:dyDescent="0.2">
      <c r="A568" s="72"/>
      <c r="B568" s="72"/>
      <c r="C568" s="73"/>
      <c r="D568" s="104"/>
      <c r="E568" s="96"/>
      <c r="F568" s="96"/>
      <c r="G568" s="27" t="s">
        <v>5</v>
      </c>
      <c r="H568" s="4">
        <f>J568+K568+L568+M568</f>
        <v>0</v>
      </c>
      <c r="I568" s="4">
        <f t="shared" ref="I568:I577" si="103">I580</f>
        <v>0</v>
      </c>
      <c r="J568" s="4">
        <f t="shared" ref="J568:M577" si="104">J580</f>
        <v>0</v>
      </c>
      <c r="K568" s="4">
        <f t="shared" si="104"/>
        <v>0</v>
      </c>
      <c r="L568" s="4">
        <f t="shared" si="104"/>
        <v>0</v>
      </c>
      <c r="M568" s="4">
        <f t="shared" si="104"/>
        <v>0</v>
      </c>
    </row>
    <row r="569" spans="1:32" ht="15.75" x14ac:dyDescent="0.2">
      <c r="A569" s="72"/>
      <c r="B569" s="72"/>
      <c r="C569" s="73"/>
      <c r="D569" s="104"/>
      <c r="E569" s="96"/>
      <c r="F569" s="96"/>
      <c r="G569" s="27" t="s">
        <v>1</v>
      </c>
      <c r="H569" s="4">
        <f t="shared" ref="H569:H577" si="105">J569+K569+L569+M569</f>
        <v>0</v>
      </c>
      <c r="I569" s="4">
        <f t="shared" si="103"/>
        <v>0</v>
      </c>
      <c r="J569" s="4">
        <f t="shared" si="104"/>
        <v>0</v>
      </c>
      <c r="K569" s="4">
        <f t="shared" si="104"/>
        <v>0</v>
      </c>
      <c r="L569" s="4">
        <f t="shared" si="104"/>
        <v>0</v>
      </c>
      <c r="M569" s="4">
        <f t="shared" si="104"/>
        <v>0</v>
      </c>
    </row>
    <row r="570" spans="1:32" ht="15.75" x14ac:dyDescent="0.2">
      <c r="A570" s="72"/>
      <c r="B570" s="72"/>
      <c r="C570" s="73"/>
      <c r="D570" s="104"/>
      <c r="E570" s="96"/>
      <c r="F570" s="96"/>
      <c r="G570" s="27" t="s">
        <v>2</v>
      </c>
      <c r="H570" s="4">
        <f t="shared" si="105"/>
        <v>0</v>
      </c>
      <c r="I570" s="4">
        <f t="shared" si="103"/>
        <v>0</v>
      </c>
      <c r="J570" s="4">
        <f t="shared" si="104"/>
        <v>0</v>
      </c>
      <c r="K570" s="4">
        <f t="shared" si="104"/>
        <v>0</v>
      </c>
      <c r="L570" s="4">
        <f t="shared" si="104"/>
        <v>0</v>
      </c>
      <c r="M570" s="4">
        <f t="shared" si="104"/>
        <v>0</v>
      </c>
    </row>
    <row r="571" spans="1:32" ht="15.75" x14ac:dyDescent="0.2">
      <c r="A571" s="72"/>
      <c r="B571" s="72"/>
      <c r="C571" s="73"/>
      <c r="D571" s="104"/>
      <c r="E571" s="96"/>
      <c r="F571" s="96"/>
      <c r="G571" s="27" t="s">
        <v>3</v>
      </c>
      <c r="H571" s="4">
        <f t="shared" si="105"/>
        <v>0</v>
      </c>
      <c r="I571" s="4">
        <f t="shared" si="103"/>
        <v>0</v>
      </c>
      <c r="J571" s="4">
        <f t="shared" si="104"/>
        <v>0</v>
      </c>
      <c r="K571" s="4">
        <f t="shared" si="104"/>
        <v>0</v>
      </c>
      <c r="L571" s="4">
        <f t="shared" si="104"/>
        <v>0</v>
      </c>
      <c r="M571" s="4">
        <f t="shared" si="104"/>
        <v>0</v>
      </c>
    </row>
    <row r="572" spans="1:32" ht="15.75" x14ac:dyDescent="0.2">
      <c r="A572" s="72"/>
      <c r="B572" s="72"/>
      <c r="C572" s="73"/>
      <c r="D572" s="104"/>
      <c r="E572" s="96"/>
      <c r="F572" s="96"/>
      <c r="G572" s="27" t="s">
        <v>4</v>
      </c>
      <c r="H572" s="4">
        <f t="shared" si="105"/>
        <v>0</v>
      </c>
      <c r="I572" s="4">
        <f t="shared" si="103"/>
        <v>0</v>
      </c>
      <c r="J572" s="4">
        <f t="shared" si="104"/>
        <v>0</v>
      </c>
      <c r="K572" s="4">
        <f t="shared" si="104"/>
        <v>0</v>
      </c>
      <c r="L572" s="4">
        <f t="shared" si="104"/>
        <v>0</v>
      </c>
      <c r="M572" s="4">
        <f t="shared" si="104"/>
        <v>0</v>
      </c>
    </row>
    <row r="573" spans="1:32" s="52" customFormat="1" ht="15.75" x14ac:dyDescent="0.2">
      <c r="A573" s="72"/>
      <c r="B573" s="72"/>
      <c r="C573" s="73"/>
      <c r="D573" s="104"/>
      <c r="E573" s="96"/>
      <c r="F573" s="96"/>
      <c r="G573" s="27" t="s">
        <v>23</v>
      </c>
      <c r="H573" s="4">
        <f>J573+K573+L573+M573</f>
        <v>0</v>
      </c>
      <c r="I573" s="4">
        <f t="shared" si="103"/>
        <v>0</v>
      </c>
      <c r="J573" s="4">
        <f t="shared" si="104"/>
        <v>0</v>
      </c>
      <c r="K573" s="4">
        <f t="shared" si="104"/>
        <v>0</v>
      </c>
      <c r="L573" s="4">
        <f t="shared" si="104"/>
        <v>0</v>
      </c>
      <c r="M573" s="4">
        <f t="shared" si="104"/>
        <v>0</v>
      </c>
      <c r="AE573" s="5"/>
      <c r="AF573" s="5"/>
    </row>
    <row r="574" spans="1:32" ht="15.75" x14ac:dyDescent="0.2">
      <c r="A574" s="72"/>
      <c r="B574" s="72"/>
      <c r="C574" s="73"/>
      <c r="D574" s="104"/>
      <c r="E574" s="96"/>
      <c r="F574" s="96"/>
      <c r="G574" s="27" t="s">
        <v>31</v>
      </c>
      <c r="H574" s="4">
        <f t="shared" si="105"/>
        <v>27.300000000000004</v>
      </c>
      <c r="I574" s="4">
        <f t="shared" si="103"/>
        <v>0</v>
      </c>
      <c r="J574" s="4">
        <f t="shared" si="104"/>
        <v>0</v>
      </c>
      <c r="K574" s="4">
        <f t="shared" si="104"/>
        <v>0</v>
      </c>
      <c r="L574" s="4">
        <f t="shared" si="104"/>
        <v>27.300000000000004</v>
      </c>
      <c r="M574" s="4">
        <f t="shared" si="104"/>
        <v>0</v>
      </c>
    </row>
    <row r="575" spans="1:32" ht="15.75" x14ac:dyDescent="0.2">
      <c r="A575" s="72"/>
      <c r="B575" s="72"/>
      <c r="C575" s="73"/>
      <c r="D575" s="104"/>
      <c r="E575" s="96"/>
      <c r="F575" s="96"/>
      <c r="G575" s="27" t="s">
        <v>32</v>
      </c>
      <c r="H575" s="4">
        <f t="shared" si="105"/>
        <v>0</v>
      </c>
      <c r="I575" s="4">
        <f t="shared" si="103"/>
        <v>0</v>
      </c>
      <c r="J575" s="4">
        <f t="shared" si="104"/>
        <v>0</v>
      </c>
      <c r="K575" s="4">
        <f t="shared" si="104"/>
        <v>0</v>
      </c>
      <c r="L575" s="4">
        <f t="shared" si="104"/>
        <v>0</v>
      </c>
      <c r="M575" s="4">
        <f t="shared" si="104"/>
        <v>0</v>
      </c>
    </row>
    <row r="576" spans="1:32" ht="15.75" x14ac:dyDescent="0.2">
      <c r="A576" s="72"/>
      <c r="B576" s="72"/>
      <c r="C576" s="73"/>
      <c r="D576" s="104"/>
      <c r="E576" s="96"/>
      <c r="F576" s="96"/>
      <c r="G576" s="27" t="s">
        <v>33</v>
      </c>
      <c r="H576" s="4">
        <f t="shared" si="105"/>
        <v>0</v>
      </c>
      <c r="I576" s="4">
        <f t="shared" si="103"/>
        <v>0</v>
      </c>
      <c r="J576" s="4">
        <f t="shared" si="104"/>
        <v>0</v>
      </c>
      <c r="K576" s="4">
        <f t="shared" si="104"/>
        <v>0</v>
      </c>
      <c r="L576" s="4">
        <f t="shared" si="104"/>
        <v>0</v>
      </c>
      <c r="M576" s="4">
        <f t="shared" si="104"/>
        <v>0</v>
      </c>
    </row>
    <row r="577" spans="1:14" ht="19.899999999999999" customHeight="1" x14ac:dyDescent="0.2">
      <c r="A577" s="72"/>
      <c r="B577" s="72"/>
      <c r="C577" s="78"/>
      <c r="D577" s="104"/>
      <c r="E577" s="96"/>
      <c r="F577" s="96"/>
      <c r="G577" s="27" t="s">
        <v>34</v>
      </c>
      <c r="H577" s="4">
        <f t="shared" si="105"/>
        <v>0</v>
      </c>
      <c r="I577" s="4">
        <f t="shared" si="103"/>
        <v>0</v>
      </c>
      <c r="J577" s="4">
        <f t="shared" si="104"/>
        <v>0</v>
      </c>
      <c r="K577" s="4">
        <f t="shared" si="104"/>
        <v>0</v>
      </c>
      <c r="L577" s="4">
        <f t="shared" si="104"/>
        <v>0</v>
      </c>
      <c r="M577" s="4">
        <f t="shared" si="104"/>
        <v>0</v>
      </c>
      <c r="N577" s="20"/>
    </row>
    <row r="578" spans="1:14" ht="102" customHeight="1" x14ac:dyDescent="0.2">
      <c r="A578" s="72" t="s">
        <v>110</v>
      </c>
      <c r="B578" s="72" t="s">
        <v>12</v>
      </c>
      <c r="C578" s="72" t="s">
        <v>116</v>
      </c>
      <c r="D578" s="72" t="s">
        <v>69</v>
      </c>
      <c r="E578" s="72" t="s">
        <v>30</v>
      </c>
      <c r="F578" s="99" t="s">
        <v>164</v>
      </c>
      <c r="G578" s="27" t="s">
        <v>73</v>
      </c>
      <c r="H578" s="11">
        <f t="shared" ref="H578:M578" si="106">H579+H580+H581+H582+H583+H584+H585+H586+H587+H588+H589</f>
        <v>27.300000000000004</v>
      </c>
      <c r="I578" s="11">
        <f t="shared" si="106"/>
        <v>0</v>
      </c>
      <c r="J578" s="11">
        <f t="shared" si="106"/>
        <v>0</v>
      </c>
      <c r="K578" s="11">
        <f t="shared" si="106"/>
        <v>0</v>
      </c>
      <c r="L578" s="11">
        <f t="shared" si="106"/>
        <v>27.300000000000004</v>
      </c>
      <c r="M578" s="11">
        <f t="shared" si="106"/>
        <v>0</v>
      </c>
      <c r="N578" s="53"/>
    </row>
    <row r="579" spans="1:14" ht="19.899999999999999" customHeight="1" x14ac:dyDescent="0.2">
      <c r="A579" s="72"/>
      <c r="B579" s="72"/>
      <c r="C579" s="72"/>
      <c r="D579" s="72"/>
      <c r="E579" s="72"/>
      <c r="F579" s="99"/>
      <c r="G579" s="27" t="s">
        <v>0</v>
      </c>
      <c r="H579" s="4">
        <f>J579+K579+L579+M579</f>
        <v>0</v>
      </c>
      <c r="I579" s="4">
        <v>0</v>
      </c>
      <c r="J579" s="4">
        <v>0</v>
      </c>
      <c r="K579" s="4">
        <v>0</v>
      </c>
      <c r="L579" s="4">
        <v>0</v>
      </c>
      <c r="M579" s="4">
        <v>0</v>
      </c>
      <c r="N579" s="53"/>
    </row>
    <row r="580" spans="1:14" ht="19.899999999999999" customHeight="1" x14ac:dyDescent="0.2">
      <c r="A580" s="72"/>
      <c r="B580" s="72"/>
      <c r="C580" s="72"/>
      <c r="D580" s="72"/>
      <c r="E580" s="72"/>
      <c r="F580" s="99"/>
      <c r="G580" s="27" t="s">
        <v>5</v>
      </c>
      <c r="H580" s="4">
        <f t="shared" ref="H580:H589" si="107">J580+K580+L580+M580</f>
        <v>0</v>
      </c>
      <c r="I580" s="4">
        <v>0</v>
      </c>
      <c r="J580" s="4">
        <v>0</v>
      </c>
      <c r="K580" s="4">
        <v>0</v>
      </c>
      <c r="L580" s="4">
        <v>0</v>
      </c>
      <c r="M580" s="4">
        <v>0</v>
      </c>
      <c r="N580" s="53"/>
    </row>
    <row r="581" spans="1:14" ht="19.899999999999999" customHeight="1" x14ac:dyDescent="0.2">
      <c r="A581" s="72"/>
      <c r="B581" s="72"/>
      <c r="C581" s="72"/>
      <c r="D581" s="72"/>
      <c r="E581" s="72"/>
      <c r="F581" s="99"/>
      <c r="G581" s="27" t="s">
        <v>1</v>
      </c>
      <c r="H581" s="4">
        <f t="shared" si="107"/>
        <v>0</v>
      </c>
      <c r="I581" s="4">
        <v>0</v>
      </c>
      <c r="J581" s="4">
        <v>0</v>
      </c>
      <c r="K581" s="4">
        <v>0</v>
      </c>
      <c r="L581" s="4">
        <v>0</v>
      </c>
      <c r="M581" s="4">
        <v>0</v>
      </c>
      <c r="N581" s="53"/>
    </row>
    <row r="582" spans="1:14" ht="19.899999999999999" customHeight="1" x14ac:dyDescent="0.25">
      <c r="A582" s="72"/>
      <c r="B582" s="72"/>
      <c r="C582" s="72"/>
      <c r="D582" s="72"/>
      <c r="E582" s="72"/>
      <c r="F582" s="99"/>
      <c r="G582" s="27" t="s">
        <v>2</v>
      </c>
      <c r="H582" s="4">
        <f t="shared" si="107"/>
        <v>0</v>
      </c>
      <c r="I582" s="4">
        <v>0</v>
      </c>
      <c r="J582" s="4">
        <v>0</v>
      </c>
      <c r="K582" s="31">
        <v>0</v>
      </c>
      <c r="L582" s="31">
        <v>0</v>
      </c>
      <c r="M582" s="4">
        <v>0</v>
      </c>
      <c r="N582" s="53"/>
    </row>
    <row r="583" spans="1:14" ht="19.899999999999999" customHeight="1" x14ac:dyDescent="0.25">
      <c r="A583" s="72"/>
      <c r="B583" s="72"/>
      <c r="C583" s="72"/>
      <c r="D583" s="72"/>
      <c r="E583" s="72"/>
      <c r="F583" s="99"/>
      <c r="G583" s="27" t="s">
        <v>3</v>
      </c>
      <c r="H583" s="4">
        <f t="shared" si="107"/>
        <v>0</v>
      </c>
      <c r="I583" s="54">
        <v>0</v>
      </c>
      <c r="J583" s="4">
        <v>0</v>
      </c>
      <c r="K583" s="54">
        <v>0</v>
      </c>
      <c r="L583" s="31">
        <v>0</v>
      </c>
      <c r="M583" s="4">
        <v>0</v>
      </c>
      <c r="N583" s="53"/>
    </row>
    <row r="584" spans="1:14" ht="19.899999999999999" customHeight="1" x14ac:dyDescent="0.2">
      <c r="A584" s="72"/>
      <c r="B584" s="72"/>
      <c r="C584" s="72"/>
      <c r="D584" s="72"/>
      <c r="E584" s="72"/>
      <c r="F584" s="99"/>
      <c r="G584" s="27" t="s">
        <v>4</v>
      </c>
      <c r="H584" s="4">
        <f t="shared" si="107"/>
        <v>0</v>
      </c>
      <c r="I584" s="4">
        <v>0</v>
      </c>
      <c r="J584" s="4">
        <v>0</v>
      </c>
      <c r="K584" s="4">
        <v>0</v>
      </c>
      <c r="L584" s="4">
        <v>0</v>
      </c>
      <c r="M584" s="4">
        <v>0</v>
      </c>
      <c r="N584" s="53"/>
    </row>
    <row r="585" spans="1:14" ht="19.899999999999999" customHeight="1" x14ac:dyDescent="0.2">
      <c r="A585" s="72"/>
      <c r="B585" s="72"/>
      <c r="C585" s="72"/>
      <c r="D585" s="72"/>
      <c r="E585" s="72"/>
      <c r="F585" s="99"/>
      <c r="G585" s="27" t="s">
        <v>23</v>
      </c>
      <c r="H585" s="4">
        <f t="shared" ref="H585" si="108">J585+K585+L585+M585</f>
        <v>0</v>
      </c>
      <c r="I585" s="4">
        <v>0</v>
      </c>
      <c r="J585" s="4">
        <v>0</v>
      </c>
      <c r="K585" s="4">
        <v>0</v>
      </c>
      <c r="L585" s="4">
        <v>0</v>
      </c>
      <c r="M585" s="4">
        <v>0</v>
      </c>
      <c r="N585" s="53"/>
    </row>
    <row r="586" spans="1:14" ht="19.899999999999999" customHeight="1" x14ac:dyDescent="0.2">
      <c r="A586" s="72"/>
      <c r="B586" s="72"/>
      <c r="C586" s="72"/>
      <c r="D586" s="72"/>
      <c r="E586" s="72"/>
      <c r="F586" s="99"/>
      <c r="G586" s="27" t="s">
        <v>31</v>
      </c>
      <c r="H586" s="4">
        <f t="shared" si="107"/>
        <v>27.300000000000004</v>
      </c>
      <c r="I586" s="4">
        <v>0</v>
      </c>
      <c r="J586" s="4">
        <v>0</v>
      </c>
      <c r="K586" s="4">
        <v>0</v>
      </c>
      <c r="L586" s="3">
        <f>98.2-11-2.5-57.4</f>
        <v>27.300000000000004</v>
      </c>
      <c r="M586" s="4">
        <v>0</v>
      </c>
      <c r="N586" s="53"/>
    </row>
    <row r="587" spans="1:14" ht="19.899999999999999" customHeight="1" x14ac:dyDescent="0.2">
      <c r="A587" s="72"/>
      <c r="B587" s="72"/>
      <c r="C587" s="72"/>
      <c r="D587" s="72"/>
      <c r="E587" s="72"/>
      <c r="F587" s="99"/>
      <c r="G587" s="27" t="s">
        <v>32</v>
      </c>
      <c r="H587" s="4">
        <f t="shared" si="107"/>
        <v>0</v>
      </c>
      <c r="I587" s="4">
        <v>0</v>
      </c>
      <c r="J587" s="4">
        <v>0</v>
      </c>
      <c r="K587" s="4">
        <v>0</v>
      </c>
      <c r="L587" s="4">
        <f>416.2-416.2</f>
        <v>0</v>
      </c>
      <c r="M587" s="4">
        <v>0</v>
      </c>
      <c r="N587" s="53"/>
    </row>
    <row r="588" spans="1:14" ht="19.899999999999999" customHeight="1" x14ac:dyDescent="0.2">
      <c r="A588" s="72"/>
      <c r="B588" s="72"/>
      <c r="C588" s="72"/>
      <c r="D588" s="72"/>
      <c r="E588" s="72"/>
      <c r="F588" s="99"/>
      <c r="G588" s="27" t="s">
        <v>33</v>
      </c>
      <c r="H588" s="4">
        <f t="shared" si="107"/>
        <v>0</v>
      </c>
      <c r="I588" s="4">
        <v>0</v>
      </c>
      <c r="J588" s="4">
        <v>0</v>
      </c>
      <c r="K588" s="4">
        <v>0</v>
      </c>
      <c r="L588" s="4">
        <v>0</v>
      </c>
      <c r="M588" s="4">
        <v>0</v>
      </c>
      <c r="N588" s="53"/>
    </row>
    <row r="589" spans="1:14" ht="19.899999999999999" customHeight="1" x14ac:dyDescent="0.2">
      <c r="A589" s="72"/>
      <c r="B589" s="72"/>
      <c r="C589" s="72"/>
      <c r="D589" s="72"/>
      <c r="E589" s="72"/>
      <c r="F589" s="99"/>
      <c r="G589" s="27" t="s">
        <v>34</v>
      </c>
      <c r="H589" s="4">
        <f t="shared" si="107"/>
        <v>0</v>
      </c>
      <c r="I589" s="4">
        <v>0</v>
      </c>
      <c r="J589" s="4">
        <v>0</v>
      </c>
      <c r="K589" s="4">
        <v>0</v>
      </c>
      <c r="L589" s="4">
        <v>0</v>
      </c>
      <c r="M589" s="4">
        <v>0</v>
      </c>
      <c r="N589" s="53"/>
    </row>
    <row r="590" spans="1:14" ht="110.25" x14ac:dyDescent="0.2">
      <c r="A590" s="72" t="s">
        <v>132</v>
      </c>
      <c r="B590" s="72"/>
      <c r="C590" s="72"/>
      <c r="D590" s="87"/>
      <c r="E590" s="72"/>
      <c r="F590" s="96"/>
      <c r="G590" s="27" t="s">
        <v>73</v>
      </c>
      <c r="H590" s="11">
        <f t="shared" ref="H590:M590" si="109">H591+H592+H593+H594+H595+H596+H597+H598+H599+H600+H601</f>
        <v>48729.2</v>
      </c>
      <c r="I590" s="11">
        <f t="shared" si="109"/>
        <v>46400</v>
      </c>
      <c r="J590" s="11">
        <f t="shared" si="109"/>
        <v>0</v>
      </c>
      <c r="K590" s="11">
        <f t="shared" si="109"/>
        <v>45805.4</v>
      </c>
      <c r="L590" s="11">
        <f t="shared" si="109"/>
        <v>2923.8</v>
      </c>
      <c r="M590" s="11">
        <f t="shared" si="109"/>
        <v>0</v>
      </c>
    </row>
    <row r="591" spans="1:14" ht="15.75" x14ac:dyDescent="0.2">
      <c r="A591" s="72"/>
      <c r="B591" s="72"/>
      <c r="C591" s="72"/>
      <c r="D591" s="87"/>
      <c r="E591" s="72"/>
      <c r="F591" s="96"/>
      <c r="G591" s="27" t="s">
        <v>0</v>
      </c>
      <c r="H591" s="4">
        <f>J591+K591+L591+M591</f>
        <v>0</v>
      </c>
      <c r="I591" s="4">
        <f>I603</f>
        <v>0</v>
      </c>
      <c r="J591" s="4">
        <f t="shared" ref="J591:M591" si="110">J603</f>
        <v>0</v>
      </c>
      <c r="K591" s="4">
        <f t="shared" si="110"/>
        <v>0</v>
      </c>
      <c r="L591" s="4">
        <f t="shared" si="110"/>
        <v>0</v>
      </c>
      <c r="M591" s="4">
        <f t="shared" si="110"/>
        <v>0</v>
      </c>
    </row>
    <row r="592" spans="1:14" ht="25.5" customHeight="1" x14ac:dyDescent="0.2">
      <c r="A592" s="72"/>
      <c r="B592" s="72"/>
      <c r="C592" s="72"/>
      <c r="D592" s="87"/>
      <c r="E592" s="72"/>
      <c r="F592" s="96"/>
      <c r="G592" s="27" t="s">
        <v>5</v>
      </c>
      <c r="H592" s="4">
        <f t="shared" ref="H592:H601" si="111">J592+K592+L592+M592</f>
        <v>0</v>
      </c>
      <c r="I592" s="4">
        <f t="shared" ref="I592:M598" si="112">I604</f>
        <v>0</v>
      </c>
      <c r="J592" s="4">
        <f t="shared" si="112"/>
        <v>0</v>
      </c>
      <c r="K592" s="4">
        <f t="shared" si="112"/>
        <v>0</v>
      </c>
      <c r="L592" s="4">
        <f t="shared" si="112"/>
        <v>0</v>
      </c>
      <c r="M592" s="4">
        <f t="shared" si="112"/>
        <v>0</v>
      </c>
    </row>
    <row r="593" spans="1:13" ht="15.75" x14ac:dyDescent="0.2">
      <c r="A593" s="72"/>
      <c r="B593" s="72"/>
      <c r="C593" s="72"/>
      <c r="D593" s="87"/>
      <c r="E593" s="72"/>
      <c r="F593" s="96"/>
      <c r="G593" s="27" t="s">
        <v>1</v>
      </c>
      <c r="H593" s="4">
        <f t="shared" si="111"/>
        <v>0</v>
      </c>
      <c r="I593" s="4">
        <f t="shared" si="112"/>
        <v>0</v>
      </c>
      <c r="J593" s="4">
        <f t="shared" si="112"/>
        <v>0</v>
      </c>
      <c r="K593" s="4">
        <f t="shared" si="112"/>
        <v>0</v>
      </c>
      <c r="L593" s="4">
        <f t="shared" si="112"/>
        <v>0</v>
      </c>
      <c r="M593" s="4">
        <f t="shared" si="112"/>
        <v>0</v>
      </c>
    </row>
    <row r="594" spans="1:13" ht="15.75" x14ac:dyDescent="0.2">
      <c r="A594" s="72"/>
      <c r="B594" s="72"/>
      <c r="C594" s="72"/>
      <c r="D594" s="87"/>
      <c r="E594" s="72"/>
      <c r="F594" s="96"/>
      <c r="G594" s="27" t="s">
        <v>2</v>
      </c>
      <c r="H594" s="4">
        <f t="shared" si="111"/>
        <v>0</v>
      </c>
      <c r="I594" s="4">
        <f t="shared" si="112"/>
        <v>0</v>
      </c>
      <c r="J594" s="4">
        <f t="shared" si="112"/>
        <v>0</v>
      </c>
      <c r="K594" s="4">
        <f t="shared" si="112"/>
        <v>0</v>
      </c>
      <c r="L594" s="4">
        <f t="shared" si="112"/>
        <v>0</v>
      </c>
      <c r="M594" s="4">
        <f t="shared" si="112"/>
        <v>0</v>
      </c>
    </row>
    <row r="595" spans="1:13" ht="15.75" x14ac:dyDescent="0.2">
      <c r="A595" s="72"/>
      <c r="B595" s="72"/>
      <c r="C595" s="72"/>
      <c r="D595" s="87"/>
      <c r="E595" s="72"/>
      <c r="F595" s="96"/>
      <c r="G595" s="27" t="s">
        <v>3</v>
      </c>
      <c r="H595" s="4">
        <f t="shared" si="111"/>
        <v>0</v>
      </c>
      <c r="I595" s="4">
        <f t="shared" si="112"/>
        <v>0</v>
      </c>
      <c r="J595" s="4">
        <f t="shared" si="112"/>
        <v>0</v>
      </c>
      <c r="K595" s="4">
        <f t="shared" si="112"/>
        <v>0</v>
      </c>
      <c r="L595" s="4">
        <f t="shared" si="112"/>
        <v>0</v>
      </c>
      <c r="M595" s="4">
        <f t="shared" si="112"/>
        <v>0</v>
      </c>
    </row>
    <row r="596" spans="1:13" ht="15.75" x14ac:dyDescent="0.2">
      <c r="A596" s="72"/>
      <c r="B596" s="72"/>
      <c r="C596" s="72"/>
      <c r="D596" s="87"/>
      <c r="E596" s="72"/>
      <c r="F596" s="96"/>
      <c r="G596" s="27" t="s">
        <v>4</v>
      </c>
      <c r="H596" s="4">
        <f t="shared" si="111"/>
        <v>0</v>
      </c>
      <c r="I596" s="4">
        <f t="shared" si="112"/>
        <v>0</v>
      </c>
      <c r="J596" s="4">
        <f t="shared" si="112"/>
        <v>0</v>
      </c>
      <c r="K596" s="4">
        <f t="shared" si="112"/>
        <v>0</v>
      </c>
      <c r="L596" s="4">
        <f t="shared" si="112"/>
        <v>0</v>
      </c>
      <c r="M596" s="4">
        <f t="shared" si="112"/>
        <v>0</v>
      </c>
    </row>
    <row r="597" spans="1:13" ht="15.75" x14ac:dyDescent="0.2">
      <c r="A597" s="72"/>
      <c r="B597" s="72"/>
      <c r="C597" s="72"/>
      <c r="D597" s="87"/>
      <c r="E597" s="72"/>
      <c r="F597" s="96"/>
      <c r="G597" s="27" t="s">
        <v>23</v>
      </c>
      <c r="H597" s="4">
        <f>K597+L597</f>
        <v>25529.200000000001</v>
      </c>
      <c r="I597" s="4">
        <f t="shared" si="112"/>
        <v>23200</v>
      </c>
      <c r="J597" s="4">
        <f t="shared" si="112"/>
        <v>0</v>
      </c>
      <c r="K597" s="4">
        <f t="shared" si="112"/>
        <v>23997.4</v>
      </c>
      <c r="L597" s="4">
        <f t="shared" si="112"/>
        <v>1531.8</v>
      </c>
      <c r="M597" s="4">
        <f t="shared" si="112"/>
        <v>0</v>
      </c>
    </row>
    <row r="598" spans="1:13" ht="15.75" x14ac:dyDescent="0.2">
      <c r="A598" s="72"/>
      <c r="B598" s="72"/>
      <c r="C598" s="72"/>
      <c r="D598" s="87"/>
      <c r="E598" s="72"/>
      <c r="F598" s="96"/>
      <c r="G598" s="27" t="s">
        <v>31</v>
      </c>
      <c r="H598" s="4">
        <f>H610</f>
        <v>23200</v>
      </c>
      <c r="I598" s="4">
        <f t="shared" si="112"/>
        <v>23200</v>
      </c>
      <c r="J598" s="4">
        <f t="shared" si="112"/>
        <v>0</v>
      </c>
      <c r="K598" s="4">
        <f>K610</f>
        <v>21808</v>
      </c>
      <c r="L598" s="4">
        <f>L610</f>
        <v>1392</v>
      </c>
      <c r="M598" s="4">
        <f t="shared" si="112"/>
        <v>0</v>
      </c>
    </row>
    <row r="599" spans="1:13" ht="15.75" x14ac:dyDescent="0.2">
      <c r="A599" s="72"/>
      <c r="B599" s="72"/>
      <c r="C599" s="72"/>
      <c r="D599" s="87"/>
      <c r="E599" s="72"/>
      <c r="F599" s="96"/>
      <c r="G599" s="27" t="s">
        <v>32</v>
      </c>
      <c r="H599" s="4">
        <f t="shared" si="111"/>
        <v>0</v>
      </c>
      <c r="I599" s="4">
        <f t="shared" ref="I599:M601" si="113">I612</f>
        <v>0</v>
      </c>
      <c r="J599" s="4">
        <f t="shared" si="113"/>
        <v>0</v>
      </c>
      <c r="K599" s="4">
        <f t="shared" si="113"/>
        <v>0</v>
      </c>
      <c r="L599" s="4">
        <f t="shared" si="113"/>
        <v>0</v>
      </c>
      <c r="M599" s="4">
        <f t="shared" si="113"/>
        <v>0</v>
      </c>
    </row>
    <row r="600" spans="1:13" ht="15.75" x14ac:dyDescent="0.2">
      <c r="A600" s="72"/>
      <c r="B600" s="72"/>
      <c r="C600" s="72"/>
      <c r="D600" s="87"/>
      <c r="E600" s="72"/>
      <c r="F600" s="96"/>
      <c r="G600" s="27" t="s">
        <v>33</v>
      </c>
      <c r="H600" s="4">
        <f t="shared" si="111"/>
        <v>0</v>
      </c>
      <c r="I600" s="4">
        <f t="shared" si="113"/>
        <v>0</v>
      </c>
      <c r="J600" s="4">
        <f t="shared" si="113"/>
        <v>0</v>
      </c>
      <c r="K600" s="4">
        <f t="shared" si="113"/>
        <v>0</v>
      </c>
      <c r="L600" s="4">
        <f t="shared" si="113"/>
        <v>0</v>
      </c>
      <c r="M600" s="4">
        <f t="shared" si="113"/>
        <v>0</v>
      </c>
    </row>
    <row r="601" spans="1:13" ht="18.600000000000001" customHeight="1" x14ac:dyDescent="0.2">
      <c r="A601" s="72"/>
      <c r="B601" s="72"/>
      <c r="C601" s="72"/>
      <c r="D601" s="87"/>
      <c r="E601" s="72"/>
      <c r="F601" s="96"/>
      <c r="G601" s="27" t="s">
        <v>34</v>
      </c>
      <c r="H601" s="4">
        <f t="shared" si="111"/>
        <v>0</v>
      </c>
      <c r="I601" s="4">
        <f t="shared" si="113"/>
        <v>0</v>
      </c>
      <c r="J601" s="4">
        <f t="shared" si="113"/>
        <v>0</v>
      </c>
      <c r="K601" s="4">
        <f t="shared" si="113"/>
        <v>0</v>
      </c>
      <c r="L601" s="4">
        <f t="shared" si="113"/>
        <v>0</v>
      </c>
      <c r="M601" s="4">
        <f t="shared" si="113"/>
        <v>0</v>
      </c>
    </row>
    <row r="602" spans="1:13" ht="96" customHeight="1" x14ac:dyDescent="0.2">
      <c r="A602" s="72" t="s">
        <v>133</v>
      </c>
      <c r="B602" s="72" t="s">
        <v>37</v>
      </c>
      <c r="C602" s="72" t="s">
        <v>116</v>
      </c>
      <c r="D602" s="74">
        <v>23200</v>
      </c>
      <c r="E602" s="77" t="s">
        <v>30</v>
      </c>
      <c r="F602" s="96" t="s">
        <v>106</v>
      </c>
      <c r="G602" s="27" t="s">
        <v>73</v>
      </c>
      <c r="H602" s="11">
        <f>H603+H604+H605+H606+H607+H608+H609+H610+H612+H613+H614</f>
        <v>48729.2</v>
      </c>
      <c r="I602" s="11">
        <f t="shared" ref="I602:M602" si="114">I603+I604+I605+I606+I607+I608+I609+I610+I612+I613+I614</f>
        <v>46400</v>
      </c>
      <c r="J602" s="11">
        <f t="shared" si="114"/>
        <v>0</v>
      </c>
      <c r="K602" s="11">
        <f t="shared" si="114"/>
        <v>45805.4</v>
      </c>
      <c r="L602" s="11">
        <f t="shared" si="114"/>
        <v>2923.8</v>
      </c>
      <c r="M602" s="11">
        <f t="shared" si="114"/>
        <v>0</v>
      </c>
    </row>
    <row r="603" spans="1:13" ht="15.75" customHeight="1" x14ac:dyDescent="0.2">
      <c r="A603" s="72"/>
      <c r="B603" s="72"/>
      <c r="C603" s="72"/>
      <c r="D603" s="75"/>
      <c r="E603" s="73"/>
      <c r="F603" s="96"/>
      <c r="G603" s="27" t="s">
        <v>0</v>
      </c>
      <c r="H603" s="4">
        <f>J603+K603+L603</f>
        <v>0</v>
      </c>
      <c r="I603" s="4">
        <v>0</v>
      </c>
      <c r="J603" s="4">
        <v>0</v>
      </c>
      <c r="K603" s="4">
        <v>0</v>
      </c>
      <c r="L603" s="4">
        <v>0</v>
      </c>
      <c r="M603" s="4">
        <v>0</v>
      </c>
    </row>
    <row r="604" spans="1:13" ht="15.75" customHeight="1" x14ac:dyDescent="0.2">
      <c r="A604" s="72"/>
      <c r="B604" s="72"/>
      <c r="C604" s="72"/>
      <c r="D604" s="75"/>
      <c r="E604" s="73"/>
      <c r="F604" s="96"/>
      <c r="G604" s="27" t="s">
        <v>5</v>
      </c>
      <c r="H604" s="4">
        <f t="shared" ref="H604:H614" si="115">J604+K604+L604</f>
        <v>0</v>
      </c>
      <c r="I604" s="4">
        <v>0</v>
      </c>
      <c r="J604" s="4">
        <v>0</v>
      </c>
      <c r="K604" s="4">
        <v>0</v>
      </c>
      <c r="L604" s="4">
        <v>0</v>
      </c>
      <c r="M604" s="4">
        <v>0</v>
      </c>
    </row>
    <row r="605" spans="1:13" ht="15.75" customHeight="1" x14ac:dyDescent="0.2">
      <c r="A605" s="72"/>
      <c r="B605" s="72"/>
      <c r="C605" s="72"/>
      <c r="D605" s="75"/>
      <c r="E605" s="73"/>
      <c r="F605" s="96"/>
      <c r="G605" s="27" t="s">
        <v>1</v>
      </c>
      <c r="H605" s="4">
        <f t="shared" si="115"/>
        <v>0</v>
      </c>
      <c r="I605" s="4">
        <v>0</v>
      </c>
      <c r="J605" s="4">
        <v>0</v>
      </c>
      <c r="K605" s="4">
        <v>0</v>
      </c>
      <c r="L605" s="4">
        <v>0</v>
      </c>
      <c r="M605" s="4">
        <v>0</v>
      </c>
    </row>
    <row r="606" spans="1:13" ht="15.75" customHeight="1" x14ac:dyDescent="0.25">
      <c r="A606" s="72"/>
      <c r="B606" s="72"/>
      <c r="C606" s="72"/>
      <c r="D606" s="75"/>
      <c r="E606" s="73"/>
      <c r="F606" s="96"/>
      <c r="G606" s="27" t="s">
        <v>2</v>
      </c>
      <c r="H606" s="4">
        <f t="shared" si="115"/>
        <v>0</v>
      </c>
      <c r="I606" s="4">
        <v>0</v>
      </c>
      <c r="J606" s="4">
        <v>0</v>
      </c>
      <c r="K606" s="31">
        <v>0</v>
      </c>
      <c r="L606" s="31">
        <v>0</v>
      </c>
      <c r="M606" s="4">
        <v>0</v>
      </c>
    </row>
    <row r="607" spans="1:13" ht="15.75" customHeight="1" x14ac:dyDescent="0.2">
      <c r="A607" s="72"/>
      <c r="B607" s="72"/>
      <c r="C607" s="72"/>
      <c r="D607" s="75"/>
      <c r="E607" s="73"/>
      <c r="F607" s="96"/>
      <c r="G607" s="27" t="s">
        <v>3</v>
      </c>
      <c r="H607" s="11">
        <f t="shared" si="115"/>
        <v>0</v>
      </c>
      <c r="I607" s="4">
        <v>0</v>
      </c>
      <c r="J607" s="11">
        <v>0</v>
      </c>
      <c r="K607" s="55">
        <v>0</v>
      </c>
      <c r="L607" s="4">
        <v>0</v>
      </c>
      <c r="M607" s="4">
        <v>0</v>
      </c>
    </row>
    <row r="608" spans="1:13" ht="15.75" customHeight="1" x14ac:dyDescent="0.2">
      <c r="A608" s="72"/>
      <c r="B608" s="72"/>
      <c r="C608" s="72"/>
      <c r="D608" s="75"/>
      <c r="E608" s="73"/>
      <c r="F608" s="96"/>
      <c r="G608" s="27" t="s">
        <v>4</v>
      </c>
      <c r="H608" s="11">
        <f t="shared" si="115"/>
        <v>0</v>
      </c>
      <c r="I608" s="11">
        <v>0</v>
      </c>
      <c r="J608" s="11">
        <v>0</v>
      </c>
      <c r="K608" s="11">
        <v>0</v>
      </c>
      <c r="L608" s="11">
        <v>0</v>
      </c>
      <c r="M608" s="4">
        <v>0</v>
      </c>
    </row>
    <row r="609" spans="1:13" ht="15.75" customHeight="1" x14ac:dyDescent="0.2">
      <c r="A609" s="72"/>
      <c r="B609" s="72"/>
      <c r="C609" s="72"/>
      <c r="D609" s="75"/>
      <c r="E609" s="73"/>
      <c r="F609" s="96"/>
      <c r="G609" s="27" t="s">
        <v>23</v>
      </c>
      <c r="H609" s="4">
        <f t="shared" si="115"/>
        <v>25529.200000000001</v>
      </c>
      <c r="I609" s="4">
        <v>23200</v>
      </c>
      <c r="J609" s="4">
        <v>0</v>
      </c>
      <c r="K609" s="4">
        <v>23997.4</v>
      </c>
      <c r="L609" s="4">
        <v>1531.8</v>
      </c>
      <c r="M609" s="4">
        <v>0</v>
      </c>
    </row>
    <row r="610" spans="1:13" ht="37.5" customHeight="1" x14ac:dyDescent="0.2">
      <c r="A610" s="72"/>
      <c r="B610" s="72"/>
      <c r="C610" s="72"/>
      <c r="D610" s="75"/>
      <c r="E610" s="73"/>
      <c r="F610" s="96"/>
      <c r="G610" s="27" t="s">
        <v>147</v>
      </c>
      <c r="H610" s="4">
        <f t="shared" si="115"/>
        <v>23200</v>
      </c>
      <c r="I610" s="4">
        <v>23200</v>
      </c>
      <c r="J610" s="4">
        <v>0</v>
      </c>
      <c r="K610" s="4">
        <v>21808</v>
      </c>
      <c r="L610" s="4">
        <v>1392</v>
      </c>
      <c r="M610" s="4">
        <v>0</v>
      </c>
    </row>
    <row r="611" spans="1:13" ht="31.5" customHeight="1" x14ac:dyDescent="0.2">
      <c r="A611" s="72"/>
      <c r="B611" s="72"/>
      <c r="C611" s="72"/>
      <c r="D611" s="75"/>
      <c r="E611" s="73"/>
      <c r="F611" s="96"/>
      <c r="G611" s="14" t="s">
        <v>81</v>
      </c>
      <c r="H611" s="56">
        <f>H610</f>
        <v>23200</v>
      </c>
      <c r="I611" s="56">
        <f t="shared" ref="I611:M611" si="116">I610</f>
        <v>23200</v>
      </c>
      <c r="J611" s="56">
        <f t="shared" si="116"/>
        <v>0</v>
      </c>
      <c r="K611" s="56">
        <f t="shared" si="116"/>
        <v>21808</v>
      </c>
      <c r="L611" s="56">
        <f t="shared" si="116"/>
        <v>1392</v>
      </c>
      <c r="M611" s="56">
        <f t="shared" si="116"/>
        <v>0</v>
      </c>
    </row>
    <row r="612" spans="1:13" ht="15.75" customHeight="1" x14ac:dyDescent="0.2">
      <c r="A612" s="72"/>
      <c r="B612" s="72"/>
      <c r="C612" s="72"/>
      <c r="D612" s="75"/>
      <c r="E612" s="73"/>
      <c r="F612" s="96"/>
      <c r="G612" s="27" t="s">
        <v>32</v>
      </c>
      <c r="H612" s="4">
        <f t="shared" si="115"/>
        <v>0</v>
      </c>
      <c r="I612" s="4">
        <v>0</v>
      </c>
      <c r="J612" s="4">
        <v>0</v>
      </c>
      <c r="K612" s="4">
        <v>0</v>
      </c>
      <c r="L612" s="4">
        <v>0</v>
      </c>
      <c r="M612" s="4">
        <v>0</v>
      </c>
    </row>
    <row r="613" spans="1:13" ht="15.75" customHeight="1" x14ac:dyDescent="0.2">
      <c r="A613" s="72"/>
      <c r="B613" s="72"/>
      <c r="C613" s="72"/>
      <c r="D613" s="75"/>
      <c r="E613" s="73"/>
      <c r="F613" s="96"/>
      <c r="G613" s="27" t="s">
        <v>33</v>
      </c>
      <c r="H613" s="4">
        <f t="shared" si="115"/>
        <v>0</v>
      </c>
      <c r="I613" s="4">
        <v>0</v>
      </c>
      <c r="J613" s="4">
        <v>0</v>
      </c>
      <c r="K613" s="4">
        <v>0</v>
      </c>
      <c r="L613" s="4">
        <v>0</v>
      </c>
      <c r="M613" s="4">
        <v>0</v>
      </c>
    </row>
    <row r="614" spans="1:13" ht="15.75" customHeight="1" x14ac:dyDescent="0.2">
      <c r="A614" s="72"/>
      <c r="B614" s="72"/>
      <c r="C614" s="72"/>
      <c r="D614" s="76"/>
      <c r="E614" s="78"/>
      <c r="F614" s="96"/>
      <c r="G614" s="27" t="s">
        <v>34</v>
      </c>
      <c r="H614" s="20">
        <f t="shared" si="115"/>
        <v>0</v>
      </c>
      <c r="I614" s="20">
        <v>0</v>
      </c>
      <c r="J614" s="20">
        <v>0</v>
      </c>
      <c r="K614" s="20">
        <v>0</v>
      </c>
      <c r="L614" s="20">
        <v>0</v>
      </c>
      <c r="M614" s="20">
        <v>0</v>
      </c>
    </row>
    <row r="615" spans="1:13" ht="22.9" customHeight="1" x14ac:dyDescent="0.2">
      <c r="A615" s="105" t="s">
        <v>74</v>
      </c>
      <c r="B615" s="106"/>
      <c r="C615" s="106"/>
      <c r="D615" s="106"/>
      <c r="E615" s="106"/>
      <c r="F615" s="106"/>
      <c r="G615" s="106"/>
      <c r="H615" s="106"/>
      <c r="I615" s="106"/>
      <c r="J615" s="106"/>
      <c r="K615" s="106"/>
      <c r="L615" s="106"/>
      <c r="M615" s="107"/>
    </row>
    <row r="616" spans="1:13" ht="99.75" customHeight="1" x14ac:dyDescent="0.2">
      <c r="A616" s="72" t="s">
        <v>49</v>
      </c>
      <c r="B616" s="72"/>
      <c r="C616" s="72"/>
      <c r="D616" s="72"/>
      <c r="E616" s="72"/>
      <c r="F616" s="72"/>
      <c r="G616" s="13" t="s">
        <v>62</v>
      </c>
      <c r="H616" s="11">
        <f t="shared" ref="H616:M616" si="117">H617+H618+H619+H620+H621+H622</f>
        <v>951</v>
      </c>
      <c r="I616" s="11">
        <f t="shared" si="117"/>
        <v>951</v>
      </c>
      <c r="J616" s="11">
        <f t="shared" si="117"/>
        <v>0</v>
      </c>
      <c r="K616" s="11">
        <f t="shared" si="117"/>
        <v>0</v>
      </c>
      <c r="L616" s="11">
        <f t="shared" si="117"/>
        <v>951</v>
      </c>
      <c r="M616" s="36">
        <f t="shared" si="117"/>
        <v>0</v>
      </c>
    </row>
    <row r="617" spans="1:13" ht="15.75" x14ac:dyDescent="0.2">
      <c r="A617" s="72"/>
      <c r="B617" s="72"/>
      <c r="C617" s="72"/>
      <c r="D617" s="72"/>
      <c r="E617" s="72"/>
      <c r="F617" s="72"/>
      <c r="G617" s="13" t="s">
        <v>0</v>
      </c>
      <c r="H617" s="4">
        <f t="shared" ref="H617:H622" si="118">J617+K617+L617+M617</f>
        <v>0</v>
      </c>
      <c r="I617" s="4">
        <f t="shared" ref="I617:M627" si="119">I629</f>
        <v>0</v>
      </c>
      <c r="J617" s="4">
        <f t="shared" si="119"/>
        <v>0</v>
      </c>
      <c r="K617" s="4">
        <f t="shared" si="119"/>
        <v>0</v>
      </c>
      <c r="L617" s="4">
        <f t="shared" si="119"/>
        <v>0</v>
      </c>
      <c r="M617" s="20">
        <f t="shared" si="119"/>
        <v>0</v>
      </c>
    </row>
    <row r="618" spans="1:13" ht="15.75" x14ac:dyDescent="0.2">
      <c r="A618" s="72"/>
      <c r="B618" s="72"/>
      <c r="C618" s="72"/>
      <c r="D618" s="72"/>
      <c r="E618" s="72"/>
      <c r="F618" s="72"/>
      <c r="G618" s="13" t="s">
        <v>5</v>
      </c>
      <c r="H618" s="4">
        <f t="shared" si="118"/>
        <v>0</v>
      </c>
      <c r="I618" s="4">
        <f t="shared" si="119"/>
        <v>0</v>
      </c>
      <c r="J618" s="4">
        <f t="shared" si="119"/>
        <v>0</v>
      </c>
      <c r="K618" s="4">
        <f t="shared" si="119"/>
        <v>0</v>
      </c>
      <c r="L618" s="4">
        <f t="shared" si="119"/>
        <v>0</v>
      </c>
      <c r="M618" s="20">
        <f t="shared" si="119"/>
        <v>0</v>
      </c>
    </row>
    <row r="619" spans="1:13" ht="15.75" x14ac:dyDescent="0.2">
      <c r="A619" s="72"/>
      <c r="B619" s="72"/>
      <c r="C619" s="72"/>
      <c r="D619" s="72"/>
      <c r="E619" s="72"/>
      <c r="F619" s="72"/>
      <c r="G619" s="13" t="s">
        <v>1</v>
      </c>
      <c r="H619" s="4">
        <f t="shared" si="118"/>
        <v>347.6</v>
      </c>
      <c r="I619" s="4">
        <f t="shared" si="119"/>
        <v>347.6</v>
      </c>
      <c r="J619" s="4">
        <f t="shared" si="119"/>
        <v>0</v>
      </c>
      <c r="K619" s="4">
        <f t="shared" si="119"/>
        <v>0</v>
      </c>
      <c r="L619" s="4">
        <f t="shared" si="119"/>
        <v>347.6</v>
      </c>
      <c r="M619" s="20">
        <f t="shared" si="119"/>
        <v>0</v>
      </c>
    </row>
    <row r="620" spans="1:13" ht="15.75" x14ac:dyDescent="0.2">
      <c r="A620" s="72"/>
      <c r="B620" s="72"/>
      <c r="C620" s="72"/>
      <c r="D620" s="72"/>
      <c r="E620" s="72"/>
      <c r="F620" s="72"/>
      <c r="G620" s="13" t="s">
        <v>2</v>
      </c>
      <c r="H620" s="4">
        <f t="shared" si="118"/>
        <v>589.4</v>
      </c>
      <c r="I620" s="4">
        <f t="shared" si="119"/>
        <v>589.4</v>
      </c>
      <c r="J620" s="4">
        <f t="shared" si="119"/>
        <v>0</v>
      </c>
      <c r="K620" s="4">
        <f t="shared" si="119"/>
        <v>0</v>
      </c>
      <c r="L620" s="4">
        <f t="shared" si="119"/>
        <v>589.4</v>
      </c>
      <c r="M620" s="20">
        <f t="shared" si="119"/>
        <v>0</v>
      </c>
    </row>
    <row r="621" spans="1:13" ht="15.75" x14ac:dyDescent="0.2">
      <c r="A621" s="72"/>
      <c r="B621" s="72"/>
      <c r="C621" s="72"/>
      <c r="D621" s="72"/>
      <c r="E621" s="72"/>
      <c r="F621" s="72"/>
      <c r="G621" s="13" t="s">
        <v>3</v>
      </c>
      <c r="H621" s="4">
        <f t="shared" si="118"/>
        <v>14</v>
      </c>
      <c r="I621" s="4">
        <f t="shared" si="119"/>
        <v>14</v>
      </c>
      <c r="J621" s="4">
        <f t="shared" si="119"/>
        <v>0</v>
      </c>
      <c r="K621" s="4">
        <f t="shared" si="119"/>
        <v>0</v>
      </c>
      <c r="L621" s="4">
        <f t="shared" si="119"/>
        <v>14</v>
      </c>
      <c r="M621" s="20">
        <f t="shared" si="119"/>
        <v>0</v>
      </c>
    </row>
    <row r="622" spans="1:13" s="34" customFormat="1" ht="15.75" x14ac:dyDescent="0.2">
      <c r="A622" s="72"/>
      <c r="B622" s="72"/>
      <c r="C622" s="72"/>
      <c r="D622" s="72"/>
      <c r="E622" s="72"/>
      <c r="F622" s="72"/>
      <c r="G622" s="13" t="s">
        <v>4</v>
      </c>
      <c r="H622" s="4">
        <f t="shared" si="118"/>
        <v>0</v>
      </c>
      <c r="I622" s="4">
        <f t="shared" si="119"/>
        <v>0</v>
      </c>
      <c r="J622" s="4">
        <f t="shared" si="119"/>
        <v>0</v>
      </c>
      <c r="K622" s="4">
        <f t="shared" si="119"/>
        <v>0</v>
      </c>
      <c r="L622" s="4">
        <f t="shared" si="119"/>
        <v>0</v>
      </c>
      <c r="M622" s="20">
        <f t="shared" si="119"/>
        <v>0</v>
      </c>
    </row>
    <row r="623" spans="1:13" s="34" customFormat="1" ht="15.75" x14ac:dyDescent="0.2">
      <c r="A623" s="72"/>
      <c r="B623" s="72"/>
      <c r="C623" s="72"/>
      <c r="D623" s="72"/>
      <c r="E623" s="72"/>
      <c r="F623" s="72"/>
      <c r="G623" s="13" t="s">
        <v>23</v>
      </c>
      <c r="H623" s="4">
        <v>0</v>
      </c>
      <c r="I623" s="4">
        <f t="shared" si="119"/>
        <v>0</v>
      </c>
      <c r="J623" s="4">
        <f t="shared" si="119"/>
        <v>0</v>
      </c>
      <c r="K623" s="4">
        <f t="shared" si="119"/>
        <v>0</v>
      </c>
      <c r="L623" s="4">
        <f t="shared" si="119"/>
        <v>0</v>
      </c>
      <c r="M623" s="20">
        <f t="shared" si="119"/>
        <v>0</v>
      </c>
    </row>
    <row r="624" spans="1:13" s="34" customFormat="1" ht="15.75" x14ac:dyDescent="0.2">
      <c r="A624" s="72"/>
      <c r="B624" s="72"/>
      <c r="C624" s="72"/>
      <c r="D624" s="72"/>
      <c r="E624" s="72"/>
      <c r="F624" s="72"/>
      <c r="G624" s="13" t="s">
        <v>31</v>
      </c>
      <c r="H624" s="4">
        <v>0</v>
      </c>
      <c r="I624" s="4">
        <f t="shared" si="119"/>
        <v>0</v>
      </c>
      <c r="J624" s="4">
        <f t="shared" si="119"/>
        <v>0</v>
      </c>
      <c r="K624" s="4">
        <f t="shared" si="119"/>
        <v>0</v>
      </c>
      <c r="L624" s="4">
        <f t="shared" si="119"/>
        <v>0</v>
      </c>
      <c r="M624" s="20">
        <f t="shared" si="119"/>
        <v>0</v>
      </c>
    </row>
    <row r="625" spans="1:13" s="34" customFormat="1" ht="15.75" x14ac:dyDescent="0.2">
      <c r="A625" s="72"/>
      <c r="B625" s="72"/>
      <c r="C625" s="72"/>
      <c r="D625" s="72"/>
      <c r="E625" s="72"/>
      <c r="F625" s="72"/>
      <c r="G625" s="13" t="s">
        <v>32</v>
      </c>
      <c r="H625" s="4">
        <v>0</v>
      </c>
      <c r="I625" s="4">
        <f t="shared" si="119"/>
        <v>0</v>
      </c>
      <c r="J625" s="4">
        <f t="shared" si="119"/>
        <v>0</v>
      </c>
      <c r="K625" s="4">
        <f t="shared" si="119"/>
        <v>0</v>
      </c>
      <c r="L625" s="4">
        <f t="shared" si="119"/>
        <v>0</v>
      </c>
      <c r="M625" s="20">
        <f t="shared" si="119"/>
        <v>0</v>
      </c>
    </row>
    <row r="626" spans="1:13" s="34" customFormat="1" ht="15.75" x14ac:dyDescent="0.2">
      <c r="A626" s="72"/>
      <c r="B626" s="72"/>
      <c r="C626" s="72"/>
      <c r="D626" s="72"/>
      <c r="E626" s="72"/>
      <c r="F626" s="72"/>
      <c r="G626" s="13" t="s">
        <v>33</v>
      </c>
      <c r="H626" s="4">
        <v>0</v>
      </c>
      <c r="I626" s="4">
        <f t="shared" si="119"/>
        <v>0</v>
      </c>
      <c r="J626" s="4">
        <f t="shared" si="119"/>
        <v>0</v>
      </c>
      <c r="K626" s="4">
        <f t="shared" si="119"/>
        <v>0</v>
      </c>
      <c r="L626" s="4">
        <f t="shared" si="119"/>
        <v>0</v>
      </c>
      <c r="M626" s="20">
        <f t="shared" si="119"/>
        <v>0</v>
      </c>
    </row>
    <row r="627" spans="1:13" s="34" customFormat="1" ht="15.75" x14ac:dyDescent="0.2">
      <c r="A627" s="72"/>
      <c r="B627" s="72"/>
      <c r="C627" s="72"/>
      <c r="D627" s="72"/>
      <c r="E627" s="72"/>
      <c r="F627" s="72"/>
      <c r="G627" s="13" t="s">
        <v>34</v>
      </c>
      <c r="H627" s="4">
        <v>0</v>
      </c>
      <c r="I627" s="4">
        <f t="shared" si="119"/>
        <v>0</v>
      </c>
      <c r="J627" s="4">
        <f t="shared" si="119"/>
        <v>0</v>
      </c>
      <c r="K627" s="4">
        <f t="shared" si="119"/>
        <v>0</v>
      </c>
      <c r="L627" s="4">
        <f t="shared" si="119"/>
        <v>0</v>
      </c>
      <c r="M627" s="20">
        <f t="shared" si="119"/>
        <v>0</v>
      </c>
    </row>
    <row r="628" spans="1:13" s="34" customFormat="1" ht="104.25" customHeight="1" x14ac:dyDescent="0.2">
      <c r="A628" s="72" t="s">
        <v>51</v>
      </c>
      <c r="B628" s="72" t="s">
        <v>37</v>
      </c>
      <c r="C628" s="72" t="s">
        <v>26</v>
      </c>
      <c r="D628" s="72">
        <v>951</v>
      </c>
      <c r="E628" s="72" t="s">
        <v>30</v>
      </c>
      <c r="F628" s="72" t="s">
        <v>67</v>
      </c>
      <c r="G628" s="27" t="s">
        <v>72</v>
      </c>
      <c r="H628" s="11">
        <f>H629+H630+H631+H632+H633+H634+H635</f>
        <v>951</v>
      </c>
      <c r="I628" s="11">
        <f>I629+I630+I631+I632+I633+I634</f>
        <v>951</v>
      </c>
      <c r="J628" s="11">
        <f>J629+J630+J631+J632+J633+J634</f>
        <v>0</v>
      </c>
      <c r="K628" s="11">
        <v>0</v>
      </c>
      <c r="L628" s="11">
        <f>L629+L630+L631+L632+L633+L634+L635</f>
        <v>951</v>
      </c>
      <c r="M628" s="36">
        <v>0</v>
      </c>
    </row>
    <row r="629" spans="1:13" s="34" customFormat="1" ht="15.75" x14ac:dyDescent="0.2">
      <c r="A629" s="72"/>
      <c r="B629" s="72"/>
      <c r="C629" s="72"/>
      <c r="D629" s="72"/>
      <c r="E629" s="72"/>
      <c r="F629" s="72"/>
      <c r="G629" s="27" t="s">
        <v>0</v>
      </c>
      <c r="H629" s="4">
        <v>0</v>
      </c>
      <c r="I629" s="4">
        <v>0</v>
      </c>
      <c r="J629" s="4">
        <v>0</v>
      </c>
      <c r="K629" s="4">
        <v>0</v>
      </c>
      <c r="L629" s="4">
        <v>0</v>
      </c>
      <c r="M629" s="20">
        <v>0</v>
      </c>
    </row>
    <row r="630" spans="1:13" s="34" customFormat="1" ht="15.75" x14ac:dyDescent="0.2">
      <c r="A630" s="72"/>
      <c r="B630" s="72"/>
      <c r="C630" s="72"/>
      <c r="D630" s="72"/>
      <c r="E630" s="72"/>
      <c r="F630" s="72"/>
      <c r="G630" s="27" t="s">
        <v>5</v>
      </c>
      <c r="H630" s="4">
        <v>0</v>
      </c>
      <c r="I630" s="4">
        <v>0</v>
      </c>
      <c r="J630" s="4">
        <v>0</v>
      </c>
      <c r="K630" s="4">
        <v>0</v>
      </c>
      <c r="L630" s="4">
        <v>0</v>
      </c>
      <c r="M630" s="20">
        <v>0</v>
      </c>
    </row>
    <row r="631" spans="1:13" s="34" customFormat="1" ht="15.75" x14ac:dyDescent="0.2">
      <c r="A631" s="72"/>
      <c r="B631" s="72"/>
      <c r="C631" s="72"/>
      <c r="D631" s="72"/>
      <c r="E631" s="72"/>
      <c r="F631" s="72"/>
      <c r="G631" s="27" t="s">
        <v>1</v>
      </c>
      <c r="H631" s="4">
        <f>K631+J631+L631+M631</f>
        <v>347.6</v>
      </c>
      <c r="I631" s="4">
        <v>347.6</v>
      </c>
      <c r="J631" s="4">
        <v>0</v>
      </c>
      <c r="K631" s="4">
        <v>0</v>
      </c>
      <c r="L631" s="4">
        <v>347.6</v>
      </c>
      <c r="M631" s="20">
        <v>0</v>
      </c>
    </row>
    <row r="632" spans="1:13" s="34" customFormat="1" ht="15.75" x14ac:dyDescent="0.2">
      <c r="A632" s="72"/>
      <c r="B632" s="72"/>
      <c r="C632" s="72"/>
      <c r="D632" s="72"/>
      <c r="E632" s="72"/>
      <c r="F632" s="72"/>
      <c r="G632" s="27" t="s">
        <v>2</v>
      </c>
      <c r="H632" s="4">
        <f>L632</f>
        <v>589.4</v>
      </c>
      <c r="I632" s="4">
        <v>589.4</v>
      </c>
      <c r="J632" s="4">
        <v>0</v>
      </c>
      <c r="K632" s="4">
        <v>0</v>
      </c>
      <c r="L632" s="4">
        <v>589.4</v>
      </c>
      <c r="M632" s="20">
        <v>0</v>
      </c>
    </row>
    <row r="633" spans="1:13" s="34" customFormat="1" ht="15.75" x14ac:dyDescent="0.2">
      <c r="A633" s="72"/>
      <c r="B633" s="72"/>
      <c r="C633" s="72"/>
      <c r="D633" s="72"/>
      <c r="E633" s="72"/>
      <c r="F633" s="72"/>
      <c r="G633" s="27" t="s">
        <v>3</v>
      </c>
      <c r="H633" s="4">
        <f>L633</f>
        <v>14</v>
      </c>
      <c r="I633" s="4">
        <v>14</v>
      </c>
      <c r="J633" s="4">
        <v>0</v>
      </c>
      <c r="K633" s="4">
        <v>0</v>
      </c>
      <c r="L633" s="4">
        <v>14</v>
      </c>
      <c r="M633" s="20">
        <v>0</v>
      </c>
    </row>
    <row r="634" spans="1:13" s="34" customFormat="1" ht="15.75" x14ac:dyDescent="0.2">
      <c r="A634" s="72"/>
      <c r="B634" s="72"/>
      <c r="C634" s="72"/>
      <c r="D634" s="72"/>
      <c r="E634" s="72"/>
      <c r="F634" s="72"/>
      <c r="G634" s="27" t="s">
        <v>4</v>
      </c>
      <c r="H634" s="4">
        <f>L634</f>
        <v>0</v>
      </c>
      <c r="I634" s="4">
        <v>0</v>
      </c>
      <c r="J634" s="4">
        <v>0</v>
      </c>
      <c r="K634" s="4">
        <v>0</v>
      </c>
      <c r="L634" s="4">
        <v>0</v>
      </c>
      <c r="M634" s="20">
        <v>0</v>
      </c>
    </row>
    <row r="635" spans="1:13" s="34" customFormat="1" ht="15.75" x14ac:dyDescent="0.2">
      <c r="A635" s="72"/>
      <c r="B635" s="72"/>
      <c r="C635" s="72"/>
      <c r="D635" s="72"/>
      <c r="E635" s="72"/>
      <c r="F635" s="72"/>
      <c r="G635" s="27" t="s">
        <v>23</v>
      </c>
      <c r="H635" s="4">
        <v>0</v>
      </c>
      <c r="I635" s="4">
        <v>0</v>
      </c>
      <c r="J635" s="4">
        <v>0</v>
      </c>
      <c r="K635" s="4">
        <v>0</v>
      </c>
      <c r="L635" s="4">
        <v>0</v>
      </c>
      <c r="M635" s="20">
        <v>0</v>
      </c>
    </row>
    <row r="636" spans="1:13" s="34" customFormat="1" ht="15.75" x14ac:dyDescent="0.2">
      <c r="A636" s="72"/>
      <c r="B636" s="72"/>
      <c r="C636" s="72"/>
      <c r="D636" s="72"/>
      <c r="E636" s="72"/>
      <c r="F636" s="72"/>
      <c r="G636" s="27" t="s">
        <v>31</v>
      </c>
      <c r="H636" s="4">
        <f>L636</f>
        <v>0</v>
      </c>
      <c r="I636" s="4">
        <v>0</v>
      </c>
      <c r="J636" s="4">
        <v>0</v>
      </c>
      <c r="K636" s="4">
        <v>0</v>
      </c>
      <c r="L636" s="4">
        <v>0</v>
      </c>
      <c r="M636" s="20">
        <v>0</v>
      </c>
    </row>
    <row r="637" spans="1:13" s="34" customFormat="1" ht="15.75" x14ac:dyDescent="0.2">
      <c r="A637" s="72"/>
      <c r="B637" s="72"/>
      <c r="C637" s="72"/>
      <c r="D637" s="72"/>
      <c r="E637" s="72"/>
      <c r="F637" s="72"/>
      <c r="G637" s="27" t="s">
        <v>32</v>
      </c>
      <c r="H637" s="20">
        <v>0</v>
      </c>
      <c r="I637" s="20">
        <v>0</v>
      </c>
      <c r="J637" s="20">
        <v>0</v>
      </c>
      <c r="K637" s="20">
        <v>0</v>
      </c>
      <c r="L637" s="20">
        <v>0</v>
      </c>
      <c r="M637" s="20">
        <v>0</v>
      </c>
    </row>
    <row r="638" spans="1:13" s="34" customFormat="1" ht="15.75" x14ac:dyDescent="0.2">
      <c r="A638" s="72"/>
      <c r="B638" s="72"/>
      <c r="C638" s="72"/>
      <c r="D638" s="72"/>
      <c r="E638" s="72"/>
      <c r="F638" s="72"/>
      <c r="G638" s="27" t="s">
        <v>33</v>
      </c>
      <c r="H638" s="20">
        <f>L638</f>
        <v>0</v>
      </c>
      <c r="I638" s="20">
        <v>0</v>
      </c>
      <c r="J638" s="20">
        <v>0</v>
      </c>
      <c r="K638" s="20">
        <v>0</v>
      </c>
      <c r="L638" s="20">
        <v>0</v>
      </c>
      <c r="M638" s="20">
        <v>0</v>
      </c>
    </row>
    <row r="639" spans="1:13" s="34" customFormat="1" ht="15.75" x14ac:dyDescent="0.2">
      <c r="A639" s="72"/>
      <c r="B639" s="72"/>
      <c r="C639" s="72"/>
      <c r="D639" s="72"/>
      <c r="E639" s="72"/>
      <c r="F639" s="72"/>
      <c r="G639" s="27" t="s">
        <v>34</v>
      </c>
      <c r="H639" s="20">
        <v>0</v>
      </c>
      <c r="I639" s="20">
        <v>0</v>
      </c>
      <c r="J639" s="20">
        <v>0</v>
      </c>
      <c r="K639" s="20">
        <v>0</v>
      </c>
      <c r="L639" s="20">
        <v>0</v>
      </c>
      <c r="M639" s="20">
        <v>0</v>
      </c>
    </row>
    <row r="640" spans="1:13" s="34" customFormat="1" ht="15.75" x14ac:dyDescent="0.2">
      <c r="A640" s="57"/>
      <c r="B640" s="57"/>
      <c r="C640" s="57"/>
      <c r="D640" s="57"/>
      <c r="E640" s="57"/>
      <c r="F640" s="57"/>
      <c r="G640" s="58"/>
      <c r="H640" s="53"/>
      <c r="I640" s="53"/>
      <c r="J640" s="53"/>
      <c r="K640" s="53"/>
      <c r="L640" s="53"/>
      <c r="M640" s="53"/>
    </row>
    <row r="641" spans="1:32" s="34" customFormat="1" ht="64.5" customHeight="1" x14ac:dyDescent="0.2">
      <c r="A641" s="67" t="s">
        <v>160</v>
      </c>
      <c r="B641" s="67"/>
      <c r="C641" s="67"/>
      <c r="D641" s="67"/>
      <c r="E641" s="67"/>
      <c r="F641" s="67"/>
      <c r="G641" s="67"/>
      <c r="H641" s="67"/>
      <c r="I641" s="67"/>
      <c r="J641" s="67"/>
      <c r="K641" s="67"/>
      <c r="L641" s="67"/>
      <c r="M641" s="67"/>
      <c r="N641" s="59"/>
      <c r="O641" s="59"/>
      <c r="P641" s="59"/>
      <c r="Q641" s="59"/>
      <c r="R641" s="59"/>
      <c r="S641" s="59"/>
      <c r="T641" s="59"/>
      <c r="U641" s="59"/>
      <c r="V641" s="59"/>
      <c r="W641" s="59"/>
      <c r="X641" s="59"/>
      <c r="Y641" s="59"/>
      <c r="Z641" s="59"/>
      <c r="AA641" s="59"/>
      <c r="AB641" s="59"/>
      <c r="AC641" s="59"/>
      <c r="AD641" s="59"/>
      <c r="AE641" s="59"/>
      <c r="AF641" s="59"/>
    </row>
    <row r="642" spans="1:32" s="34" customFormat="1" ht="15.75" x14ac:dyDescent="0.2">
      <c r="A642" s="59"/>
      <c r="B642" s="59"/>
      <c r="C642" s="59"/>
      <c r="D642" s="59"/>
      <c r="E642" s="59"/>
      <c r="F642" s="59"/>
      <c r="G642" s="59"/>
      <c r="H642" s="60"/>
      <c r="I642" s="59"/>
      <c r="J642" s="61"/>
      <c r="K642" s="59"/>
      <c r="L642" s="60"/>
      <c r="M642" s="59"/>
    </row>
    <row r="643" spans="1:32" ht="15.75" x14ac:dyDescent="0.2">
      <c r="A643" s="59"/>
      <c r="B643" s="59"/>
      <c r="C643" s="59"/>
      <c r="D643" s="59"/>
      <c r="E643" s="59"/>
      <c r="F643" s="59"/>
      <c r="G643" s="59"/>
      <c r="H643" s="60"/>
      <c r="I643" s="59"/>
      <c r="J643" s="61"/>
      <c r="K643" s="59"/>
      <c r="L643" s="60"/>
      <c r="M643" s="59"/>
    </row>
    <row r="644" spans="1:32" ht="15.75" x14ac:dyDescent="0.2">
      <c r="A644" s="59"/>
      <c r="B644" s="59"/>
      <c r="C644" s="59"/>
      <c r="D644" s="59"/>
      <c r="E644" s="59"/>
      <c r="F644" s="59"/>
      <c r="G644" s="59"/>
      <c r="H644" s="60"/>
      <c r="I644" s="59"/>
      <c r="J644" s="61"/>
      <c r="K644" s="60"/>
      <c r="L644" s="60"/>
      <c r="M644" s="59"/>
    </row>
    <row r="645" spans="1:32" ht="15.75" x14ac:dyDescent="0.2">
      <c r="A645" s="59"/>
      <c r="B645" s="59"/>
      <c r="C645" s="59"/>
      <c r="D645" s="59"/>
      <c r="E645" s="59"/>
      <c r="F645" s="59"/>
      <c r="G645" s="59"/>
      <c r="H645" s="60"/>
      <c r="I645" s="59"/>
      <c r="J645" s="61"/>
      <c r="K645" s="60"/>
      <c r="L645" s="60"/>
      <c r="M645" s="59"/>
    </row>
    <row r="646" spans="1:32" ht="15.75" x14ac:dyDescent="0.2">
      <c r="A646" s="59"/>
      <c r="B646" s="59"/>
      <c r="C646" s="59"/>
      <c r="D646" s="59"/>
      <c r="E646" s="59"/>
      <c r="F646" s="59"/>
      <c r="G646" s="59"/>
      <c r="H646" s="60"/>
      <c r="I646" s="59"/>
      <c r="J646" s="61"/>
      <c r="K646" s="60"/>
      <c r="L646" s="60"/>
      <c r="M646" s="59"/>
    </row>
    <row r="647" spans="1:32" ht="15.75" x14ac:dyDescent="0.2">
      <c r="A647" s="67"/>
      <c r="B647" s="67"/>
      <c r="C647" s="67"/>
      <c r="D647" s="67"/>
      <c r="E647" s="67"/>
      <c r="F647" s="67"/>
      <c r="G647" s="58"/>
      <c r="H647" s="62"/>
      <c r="I647" s="62"/>
      <c r="J647" s="62"/>
      <c r="K647" s="62"/>
      <c r="L647" s="62"/>
      <c r="M647" s="58"/>
    </row>
    <row r="648" spans="1:32" ht="15.75" x14ac:dyDescent="0.2">
      <c r="A648" s="67"/>
      <c r="B648" s="67"/>
      <c r="C648" s="67"/>
      <c r="D648" s="67"/>
      <c r="E648" s="67"/>
      <c r="F648" s="67"/>
      <c r="G648" s="58"/>
      <c r="H648" s="58"/>
      <c r="I648" s="58"/>
      <c r="J648" s="58"/>
      <c r="K648" s="58"/>
      <c r="L648" s="58"/>
      <c r="M648" s="58"/>
    </row>
    <row r="649" spans="1:32" ht="15.75" x14ac:dyDescent="0.2">
      <c r="A649" s="67"/>
      <c r="B649" s="67"/>
      <c r="C649" s="67"/>
      <c r="D649" s="67"/>
      <c r="E649" s="67"/>
      <c r="F649" s="67"/>
      <c r="G649" s="58"/>
      <c r="H649" s="58"/>
      <c r="I649" s="58"/>
      <c r="J649" s="58"/>
      <c r="K649" s="58"/>
      <c r="L649" s="58"/>
      <c r="M649" s="58"/>
    </row>
    <row r="650" spans="1:32" ht="15.75" x14ac:dyDescent="0.2">
      <c r="A650" s="67"/>
      <c r="B650" s="67"/>
      <c r="C650" s="67"/>
      <c r="D650" s="67"/>
      <c r="E650" s="67"/>
      <c r="F650" s="67"/>
      <c r="G650" s="58"/>
      <c r="H650" s="62"/>
      <c r="I650" s="62"/>
      <c r="J650" s="62"/>
      <c r="K650" s="62"/>
      <c r="L650" s="62"/>
      <c r="M650" s="58"/>
    </row>
    <row r="651" spans="1:32" ht="15.75" x14ac:dyDescent="0.2">
      <c r="A651" s="67"/>
      <c r="B651" s="67"/>
      <c r="C651" s="67"/>
      <c r="D651" s="67"/>
      <c r="E651" s="67"/>
      <c r="F651" s="67"/>
      <c r="G651" s="58"/>
      <c r="H651" s="62"/>
      <c r="I651" s="62"/>
      <c r="J651" s="62"/>
      <c r="K651" s="62"/>
      <c r="L651" s="62"/>
      <c r="M651" s="58"/>
    </row>
    <row r="652" spans="1:32" ht="15.75" x14ac:dyDescent="0.2">
      <c r="A652" s="67"/>
      <c r="B652" s="67"/>
      <c r="C652" s="67"/>
      <c r="D652" s="67"/>
      <c r="E652" s="67"/>
      <c r="F652" s="67"/>
      <c r="G652" s="58"/>
      <c r="H652" s="62"/>
      <c r="I652" s="62"/>
      <c r="J652" s="62"/>
      <c r="K652" s="62"/>
      <c r="L652" s="62"/>
      <c r="M652" s="58"/>
    </row>
    <row r="653" spans="1:32" ht="15.75" x14ac:dyDescent="0.2">
      <c r="A653" s="67"/>
      <c r="B653" s="67"/>
      <c r="C653" s="67"/>
      <c r="D653" s="67"/>
      <c r="E653" s="67"/>
      <c r="F653" s="67"/>
      <c r="G653" s="58"/>
      <c r="H653" s="62"/>
      <c r="I653" s="62"/>
      <c r="J653" s="62"/>
      <c r="K653" s="62"/>
      <c r="L653" s="62"/>
      <c r="M653" s="58"/>
    </row>
    <row r="654" spans="1:32" x14ac:dyDescent="0.2">
      <c r="A654" s="34"/>
      <c r="B654" s="34"/>
      <c r="C654" s="34"/>
      <c r="D654" s="34"/>
      <c r="E654" s="34"/>
      <c r="F654" s="34"/>
      <c r="G654" s="34"/>
      <c r="H654" s="34"/>
      <c r="I654" s="34"/>
      <c r="J654" s="34"/>
      <c r="K654" s="34"/>
      <c r="L654" s="34"/>
      <c r="M654" s="34"/>
    </row>
    <row r="655" spans="1:32" x14ac:dyDescent="0.2">
      <c r="A655" s="34"/>
      <c r="B655" s="34"/>
      <c r="C655" s="34"/>
      <c r="D655" s="34"/>
      <c r="E655" s="34"/>
      <c r="F655" s="34"/>
      <c r="G655" s="34"/>
      <c r="H655" s="34"/>
      <c r="I655" s="34"/>
      <c r="J655" s="34"/>
      <c r="K655" s="34"/>
      <c r="L655" s="34"/>
      <c r="M655" s="34"/>
    </row>
  </sheetData>
  <mergeCells count="344">
    <mergeCell ref="A458:A469"/>
    <mergeCell ref="A470:A481"/>
    <mergeCell ref="A482:A493"/>
    <mergeCell ref="B482:B493"/>
    <mergeCell ref="C482:C493"/>
    <mergeCell ref="D482:D493"/>
    <mergeCell ref="E482:E493"/>
    <mergeCell ref="F482:F493"/>
    <mergeCell ref="A494:A505"/>
    <mergeCell ref="B494:B505"/>
    <mergeCell ref="C494:C505"/>
    <mergeCell ref="D494:D505"/>
    <mergeCell ref="E494:E505"/>
    <mergeCell ref="F494:F505"/>
    <mergeCell ref="B470:B481"/>
    <mergeCell ref="C470:C481"/>
    <mergeCell ref="D470:D481"/>
    <mergeCell ref="E470:E481"/>
    <mergeCell ref="F470:F481"/>
    <mergeCell ref="C458:C469"/>
    <mergeCell ref="D458:D469"/>
    <mergeCell ref="E458:E469"/>
    <mergeCell ref="F8:F24"/>
    <mergeCell ref="A25:M25"/>
    <mergeCell ref="A324:A336"/>
    <mergeCell ref="B324:B336"/>
    <mergeCell ref="C324:C336"/>
    <mergeCell ref="F386:F397"/>
    <mergeCell ref="A373:A385"/>
    <mergeCell ref="B373:B385"/>
    <mergeCell ref="C373:C385"/>
    <mergeCell ref="D373:D385"/>
    <mergeCell ref="E373:E385"/>
    <mergeCell ref="F373:F385"/>
    <mergeCell ref="F288:F299"/>
    <mergeCell ref="F43:F55"/>
    <mergeCell ref="A56:A68"/>
    <mergeCell ref="B56:B68"/>
    <mergeCell ref="C56:C68"/>
    <mergeCell ref="D56:D68"/>
    <mergeCell ref="E56:E68"/>
    <mergeCell ref="F94:F105"/>
    <mergeCell ref="A69:A80"/>
    <mergeCell ref="B69:B80"/>
    <mergeCell ref="C69:C80"/>
    <mergeCell ref="D69:D80"/>
    <mergeCell ref="A615:M615"/>
    <mergeCell ref="A118:A130"/>
    <mergeCell ref="B118:B130"/>
    <mergeCell ref="C118:C130"/>
    <mergeCell ref="D118:D130"/>
    <mergeCell ref="E118:E130"/>
    <mergeCell ref="D131:D143"/>
    <mergeCell ref="E131:E143"/>
    <mergeCell ref="A8:A24"/>
    <mergeCell ref="B8:B24"/>
    <mergeCell ref="C8:C24"/>
    <mergeCell ref="D8:D24"/>
    <mergeCell ref="E8:E24"/>
    <mergeCell ref="A228:A239"/>
    <mergeCell ref="B228:B239"/>
    <mergeCell ref="C228:C239"/>
    <mergeCell ref="A578:A589"/>
    <mergeCell ref="A399:A400"/>
    <mergeCell ref="A602:A614"/>
    <mergeCell ref="A566:A577"/>
    <mergeCell ref="A590:A601"/>
    <mergeCell ref="F602:F614"/>
    <mergeCell ref="B578:B589"/>
    <mergeCell ref="C578:C589"/>
    <mergeCell ref="F628:F639"/>
    <mergeCell ref="D506:D517"/>
    <mergeCell ref="E506:E517"/>
    <mergeCell ref="F506:F517"/>
    <mergeCell ref="F616:F627"/>
    <mergeCell ref="B506:B517"/>
    <mergeCell ref="C506:C517"/>
    <mergeCell ref="B554:B565"/>
    <mergeCell ref="D554:D565"/>
    <mergeCell ref="E554:E565"/>
    <mergeCell ref="B602:B614"/>
    <mergeCell ref="F590:F601"/>
    <mergeCell ref="B566:B577"/>
    <mergeCell ref="D566:D577"/>
    <mergeCell ref="E566:E577"/>
    <mergeCell ref="F566:F577"/>
    <mergeCell ref="B590:B601"/>
    <mergeCell ref="C590:C601"/>
    <mergeCell ref="D590:D601"/>
    <mergeCell ref="E590:E601"/>
    <mergeCell ref="C566:C577"/>
    <mergeCell ref="C602:C614"/>
    <mergeCell ref="D602:D614"/>
    <mergeCell ref="E602:E614"/>
    <mergeCell ref="E288:E299"/>
    <mergeCell ref="D578:D589"/>
    <mergeCell ref="E578:E589"/>
    <mergeCell ref="F578:F589"/>
    <mergeCell ref="A361:A372"/>
    <mergeCell ref="A312:A323"/>
    <mergeCell ref="A530:A541"/>
    <mergeCell ref="B530:B541"/>
    <mergeCell ref="C530:C541"/>
    <mergeCell ref="D530:D541"/>
    <mergeCell ref="D518:D529"/>
    <mergeCell ref="E518:E529"/>
    <mergeCell ref="C554:C565"/>
    <mergeCell ref="E530:E541"/>
    <mergeCell ref="B312:B323"/>
    <mergeCell ref="A542:A553"/>
    <mergeCell ref="B542:B553"/>
    <mergeCell ref="D542:D553"/>
    <mergeCell ref="E542:E553"/>
    <mergeCell ref="A386:A397"/>
    <mergeCell ref="B386:B397"/>
    <mergeCell ref="C386:C397"/>
    <mergeCell ref="D386:D397"/>
    <mergeCell ref="E386:E397"/>
    <mergeCell ref="A26:A42"/>
    <mergeCell ref="B26:B42"/>
    <mergeCell ref="C26:C42"/>
    <mergeCell ref="D26:D42"/>
    <mergeCell ref="E26:E42"/>
    <mergeCell ref="E69:E80"/>
    <mergeCell ref="A94:A105"/>
    <mergeCell ref="B94:B105"/>
    <mergeCell ref="C94:C105"/>
    <mergeCell ref="D94:D105"/>
    <mergeCell ref="E94:E105"/>
    <mergeCell ref="A43:A55"/>
    <mergeCell ref="B43:B55"/>
    <mergeCell ref="C43:C55"/>
    <mergeCell ref="D43:D55"/>
    <mergeCell ref="E43:E55"/>
    <mergeCell ref="A518:A529"/>
    <mergeCell ref="F554:F565"/>
    <mergeCell ref="F530:F541"/>
    <mergeCell ref="F542:F553"/>
    <mergeCell ref="F361:F372"/>
    <mergeCell ref="D403:D404"/>
    <mergeCell ref="B403:B404"/>
    <mergeCell ref="E403:E404"/>
    <mergeCell ref="A506:A517"/>
    <mergeCell ref="C542:C553"/>
    <mergeCell ref="B446:B457"/>
    <mergeCell ref="C446:C457"/>
    <mergeCell ref="D446:D457"/>
    <mergeCell ref="E446:E457"/>
    <mergeCell ref="F446:F457"/>
    <mergeCell ref="A446:A448"/>
    <mergeCell ref="A403:A405"/>
    <mergeCell ref="A406:A409"/>
    <mergeCell ref="F401:F402"/>
    <mergeCell ref="F403:F404"/>
    <mergeCell ref="C401:C402"/>
    <mergeCell ref="B401:B402"/>
    <mergeCell ref="D401:D402"/>
    <mergeCell ref="E401:E402"/>
    <mergeCell ref="E144:E155"/>
    <mergeCell ref="F144:F155"/>
    <mergeCell ref="A647:A653"/>
    <mergeCell ref="B647:B653"/>
    <mergeCell ref="C647:C653"/>
    <mergeCell ref="D647:D653"/>
    <mergeCell ref="E647:E653"/>
    <mergeCell ref="B616:B627"/>
    <mergeCell ref="C616:C627"/>
    <mergeCell ref="D616:D627"/>
    <mergeCell ref="E616:E627"/>
    <mergeCell ref="E628:E639"/>
    <mergeCell ref="A616:A627"/>
    <mergeCell ref="A628:A639"/>
    <mergeCell ref="B628:B639"/>
    <mergeCell ref="C628:C639"/>
    <mergeCell ref="D628:D639"/>
    <mergeCell ref="A554:A565"/>
    <mergeCell ref="B518:B529"/>
    <mergeCell ref="C518:C529"/>
    <mergeCell ref="F518:F529"/>
    <mergeCell ref="F276:F287"/>
    <mergeCell ref="A288:A299"/>
    <mergeCell ref="B288:B299"/>
    <mergeCell ref="A144:A155"/>
    <mergeCell ref="F204:F215"/>
    <mergeCell ref="F647:F653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F26:F42"/>
    <mergeCell ref="F56:F68"/>
    <mergeCell ref="F81:F93"/>
    <mergeCell ref="C144:C155"/>
    <mergeCell ref="D144:D155"/>
    <mergeCell ref="F69:F80"/>
    <mergeCell ref="A81:A93"/>
    <mergeCell ref="B81:B93"/>
    <mergeCell ref="C81:C93"/>
    <mergeCell ref="D81:D93"/>
    <mergeCell ref="E81:E93"/>
    <mergeCell ref="A106:A117"/>
    <mergeCell ref="B106:B117"/>
    <mergeCell ref="C106:C117"/>
    <mergeCell ref="D106:D117"/>
    <mergeCell ref="E106:E117"/>
    <mergeCell ref="F106:F117"/>
    <mergeCell ref="B216:B227"/>
    <mergeCell ref="C216:C227"/>
    <mergeCell ref="D216:D227"/>
    <mergeCell ref="E216:E227"/>
    <mergeCell ref="F216:F227"/>
    <mergeCell ref="F131:F143"/>
    <mergeCell ref="A168:A179"/>
    <mergeCell ref="B168:B179"/>
    <mergeCell ref="C168:C179"/>
    <mergeCell ref="D168:D179"/>
    <mergeCell ref="A156:A167"/>
    <mergeCell ref="B156:B167"/>
    <mergeCell ref="C156:C167"/>
    <mergeCell ref="D156:D167"/>
    <mergeCell ref="E156:E167"/>
    <mergeCell ref="F156:F167"/>
    <mergeCell ref="E192:E203"/>
    <mergeCell ref="A192:A203"/>
    <mergeCell ref="F192:F203"/>
    <mergeCell ref="A204:A215"/>
    <mergeCell ref="B204:B215"/>
    <mergeCell ref="C204:C215"/>
    <mergeCell ref="E204:E215"/>
    <mergeCell ref="D204:D215"/>
    <mergeCell ref="F118:F130"/>
    <mergeCell ref="A131:A143"/>
    <mergeCell ref="B131:B143"/>
    <mergeCell ref="C131:C143"/>
    <mergeCell ref="F240:F251"/>
    <mergeCell ref="D228:D239"/>
    <mergeCell ref="E228:E239"/>
    <mergeCell ref="B144:B155"/>
    <mergeCell ref="E168:E179"/>
    <mergeCell ref="F168:F179"/>
    <mergeCell ref="A180:A191"/>
    <mergeCell ref="B180:B191"/>
    <mergeCell ref="C180:C191"/>
    <mergeCell ref="D180:D191"/>
    <mergeCell ref="E180:E191"/>
    <mergeCell ref="F180:F191"/>
    <mergeCell ref="B240:B251"/>
    <mergeCell ref="C240:C251"/>
    <mergeCell ref="D240:D251"/>
    <mergeCell ref="F228:F239"/>
    <mergeCell ref="B192:B203"/>
    <mergeCell ref="C192:C203"/>
    <mergeCell ref="D192:D203"/>
    <mergeCell ref="A216:A227"/>
    <mergeCell ref="A240:A251"/>
    <mergeCell ref="A252:A263"/>
    <mergeCell ref="B252:B263"/>
    <mergeCell ref="B264:B275"/>
    <mergeCell ref="C264:C275"/>
    <mergeCell ref="D264:D275"/>
    <mergeCell ref="E264:E275"/>
    <mergeCell ref="C276:C287"/>
    <mergeCell ref="D276:D287"/>
    <mergeCell ref="E276:E287"/>
    <mergeCell ref="D252:D263"/>
    <mergeCell ref="E252:E263"/>
    <mergeCell ref="C252:C263"/>
    <mergeCell ref="A264:A275"/>
    <mergeCell ref="E240:E251"/>
    <mergeCell ref="B276:B287"/>
    <mergeCell ref="A276:A287"/>
    <mergeCell ref="B434:B445"/>
    <mergeCell ref="F252:F263"/>
    <mergeCell ref="F264:F275"/>
    <mergeCell ref="B300:B311"/>
    <mergeCell ref="C300:C311"/>
    <mergeCell ref="D300:D311"/>
    <mergeCell ref="C361:C372"/>
    <mergeCell ref="D361:D372"/>
    <mergeCell ref="E361:E372"/>
    <mergeCell ref="C337:C348"/>
    <mergeCell ref="D337:D348"/>
    <mergeCell ref="E337:E348"/>
    <mergeCell ref="D324:D336"/>
    <mergeCell ref="E312:E323"/>
    <mergeCell ref="F337:F348"/>
    <mergeCell ref="E324:E336"/>
    <mergeCell ref="F324:F336"/>
    <mergeCell ref="C288:C299"/>
    <mergeCell ref="D288:D299"/>
    <mergeCell ref="C312:C323"/>
    <mergeCell ref="D312:D323"/>
    <mergeCell ref="B349:B360"/>
    <mergeCell ref="C349:C360"/>
    <mergeCell ref="B361:B372"/>
    <mergeCell ref="E349:E360"/>
    <mergeCell ref="F349:F360"/>
    <mergeCell ref="A337:A348"/>
    <mergeCell ref="B337:B348"/>
    <mergeCell ref="A411:A412"/>
    <mergeCell ref="A413:A414"/>
    <mergeCell ref="A415:A417"/>
    <mergeCell ref="A418:A421"/>
    <mergeCell ref="A401:A402"/>
    <mergeCell ref="B410:B421"/>
    <mergeCell ref="C410:C421"/>
    <mergeCell ref="D410:D421"/>
    <mergeCell ref="D349:D360"/>
    <mergeCell ref="A641:M641"/>
    <mergeCell ref="B406:B409"/>
    <mergeCell ref="C406:C409"/>
    <mergeCell ref="D406:D409"/>
    <mergeCell ref="E406:E409"/>
    <mergeCell ref="F406:F409"/>
    <mergeCell ref="E300:E311"/>
    <mergeCell ref="B399:B400"/>
    <mergeCell ref="D434:D445"/>
    <mergeCell ref="E434:E445"/>
    <mergeCell ref="F434:F445"/>
    <mergeCell ref="E410:E421"/>
    <mergeCell ref="C434:C445"/>
    <mergeCell ref="A435:A436"/>
    <mergeCell ref="A422:A433"/>
    <mergeCell ref="B422:B433"/>
    <mergeCell ref="C422:C433"/>
    <mergeCell ref="D422:D433"/>
    <mergeCell ref="E422:E433"/>
    <mergeCell ref="F422:F433"/>
    <mergeCell ref="F300:F311"/>
    <mergeCell ref="F312:F323"/>
    <mergeCell ref="A300:A311"/>
    <mergeCell ref="A349:A360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1" fitToWidth="0" fitToHeight="0" orientation="landscape" r:id="rId1"/>
  <rowBreaks count="1" manualBreakCount="1">
    <brk id="24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2022-11-21T03:12:08Z</cp:lastPrinted>
  <dcterms:created xsi:type="dcterms:W3CDTF">1996-10-08T23:32:33Z</dcterms:created>
  <dcterms:modified xsi:type="dcterms:W3CDTF">2022-11-21T03:12:28Z</dcterms:modified>
</cp:coreProperties>
</file>