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2.160\обмен по кабинетам\316 Планово-экономический отдел\ПРОГРАММА 2023 ГОД\ИЮНЬ Уточнение программы ( перераспределение)\"/>
    </mc:Choice>
  </mc:AlternateContent>
  <bookViews>
    <workbookView xWindow="0" yWindow="0" windowWidth="25056" windowHeight="10119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  <definedName name="_xlnm.Print_Area" localSheetId="0">'приложение 3'!$A$1:$AU$494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65" i="4" l="1"/>
  <c r="O309" i="4"/>
  <c r="O138" i="4"/>
  <c r="O71" i="4" l="1"/>
  <c r="O284" i="4" l="1"/>
  <c r="Q279" i="4"/>
  <c r="P279" i="4"/>
  <c r="O279" i="4"/>
  <c r="Q126" i="4"/>
  <c r="Q71" i="4"/>
  <c r="P71" i="4"/>
  <c r="Q50" i="4" l="1"/>
  <c r="P50" i="4"/>
  <c r="O50" i="4"/>
  <c r="S71" i="4"/>
  <c r="R71" i="4"/>
  <c r="O437" i="4" l="1"/>
  <c r="R19" i="4"/>
  <c r="S22" i="4" l="1"/>
  <c r="S15" i="4"/>
  <c r="R14" i="4"/>
  <c r="G493" i="4" l="1"/>
  <c r="G490" i="4"/>
  <c r="H493" i="4"/>
  <c r="H490" i="4"/>
  <c r="I493" i="4"/>
  <c r="I490" i="4"/>
  <c r="F493" i="4"/>
  <c r="E493" i="4"/>
  <c r="F490" i="4"/>
  <c r="E490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34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25" i="4" s="1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E418" i="4" s="1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E434" i="4" s="1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E424" i="4" s="1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 s="1"/>
  <c r="E308" i="4"/>
  <c r="E303" i="4"/>
  <c r="E307" i="4"/>
  <c r="E302" i="4"/>
  <c r="Q306" i="4"/>
  <c r="Q301" i="4"/>
  <c r="P306" i="4"/>
  <c r="P301" i="4"/>
  <c r="O306" i="4"/>
  <c r="E306" i="4" s="1"/>
  <c r="E301" i="4" s="1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E281" i="4" s="1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E276" i="4" s="1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E135" i="4" s="1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E68" i="4" s="1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E452" i="4" s="1"/>
  <c r="G378" i="4"/>
  <c r="O24" i="4"/>
  <c r="O15" i="4"/>
  <c r="P24" i="4"/>
  <c r="P15" i="4"/>
  <c r="Q16" i="4"/>
  <c r="N378" i="4"/>
  <c r="E40" i="4"/>
  <c r="Q24" i="4"/>
  <c r="Q15" i="4" s="1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N421" i="4"/>
  <c r="P311" i="4"/>
  <c r="L68" i="4"/>
  <c r="M140" i="4"/>
  <c r="E140" i="4"/>
  <c r="E220" i="4"/>
  <c r="Q28" i="4"/>
  <c r="Q19" i="4" s="1"/>
  <c r="P347" i="4"/>
  <c r="P345" i="4"/>
  <c r="M348" i="4"/>
  <c r="I352" i="4"/>
  <c r="Q350" i="4"/>
  <c r="E395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O175" i="4" s="1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T14" i="4"/>
  <c r="G350" i="4"/>
  <c r="M25" i="4"/>
  <c r="M16" i="4"/>
  <c r="E398" i="4"/>
  <c r="K175" i="4"/>
  <c r="N28" i="4"/>
  <c r="N19" i="4"/>
  <c r="J19" i="4"/>
  <c r="AS14" i="4"/>
  <c r="J23" i="4"/>
  <c r="L25" i="4"/>
  <c r="O345" i="4"/>
  <c r="E24" i="4"/>
  <c r="E311" i="4"/>
  <c r="E318" i="4"/>
  <c r="N175" i="4"/>
  <c r="L350" i="4"/>
  <c r="M35" i="4"/>
  <c r="M32" i="4"/>
  <c r="F19" i="4"/>
  <c r="F14" i="4"/>
  <c r="G20" i="4"/>
  <c r="E20" i="4"/>
  <c r="M345" i="4"/>
  <c r="K14" i="4"/>
  <c r="N345" i="4"/>
  <c r="E202" i="4"/>
  <c r="E94" i="4"/>
  <c r="AB16" i="4"/>
  <c r="M175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E348" i="4"/>
  <c r="G32" i="4"/>
  <c r="E38" i="4"/>
  <c r="H359" i="4"/>
  <c r="I349" i="4"/>
  <c r="I22" i="4"/>
  <c r="I354" i="4"/>
  <c r="H375" i="4"/>
  <c r="E375" i="4"/>
  <c r="E380" i="4"/>
  <c r="L175" i="4"/>
  <c r="E352" i="4"/>
  <c r="E192" i="4"/>
  <c r="E34" i="4"/>
  <c r="E21" i="4"/>
  <c r="H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L16" i="4"/>
  <c r="H32" i="4"/>
  <c r="G23" i="4"/>
  <c r="E350" i="4"/>
  <c r="L23" i="4"/>
  <c r="AH16" i="4"/>
  <c r="J14" i="4"/>
  <c r="X15" i="4"/>
  <c r="AH23" i="4"/>
  <c r="N23" i="4"/>
  <c r="M28" i="4"/>
  <c r="M19" i="4"/>
  <c r="M14" i="4"/>
  <c r="V10" i="4"/>
  <c r="E345" i="4"/>
  <c r="H415" i="4"/>
  <c r="E415" i="4"/>
  <c r="AD16" i="4"/>
  <c r="AD22" i="4"/>
  <c r="L14" i="4"/>
  <c r="H19" i="4"/>
  <c r="O16" i="4"/>
  <c r="S16" i="4" s="1"/>
  <c r="Z16" i="4"/>
  <c r="Z23" i="4"/>
  <c r="I14" i="4"/>
  <c r="AW15" i="4"/>
  <c r="H354" i="4"/>
  <c r="H349" i="4"/>
  <c r="H22" i="4"/>
  <c r="G359" i="4"/>
  <c r="F472" i="4"/>
  <c r="AF16" i="4"/>
  <c r="AF23" i="4"/>
  <c r="M23" i="4"/>
  <c r="N14" i="4"/>
  <c r="U14" i="4"/>
  <c r="G354" i="4"/>
  <c r="E354" i="4"/>
  <c r="G349" i="4"/>
  <c r="F359" i="4"/>
  <c r="E359" i="4"/>
  <c r="AV15" i="4"/>
  <c r="H14" i="4"/>
  <c r="E349" i="4"/>
  <c r="E22" i="4"/>
  <c r="G22" i="4"/>
  <c r="G14" i="4"/>
  <c r="Q23" i="4" l="1"/>
  <c r="E175" i="4"/>
  <c r="T16" i="4"/>
  <c r="U16" i="4" s="1"/>
  <c r="E15" i="4"/>
  <c r="P16" i="4"/>
  <c r="E25" i="4"/>
  <c r="P32" i="4"/>
  <c r="E16" i="4"/>
  <c r="O421" i="4"/>
  <c r="E421" i="4" s="1"/>
  <c r="E178" i="4"/>
  <c r="AN16" i="4"/>
  <c r="AN23" i="4" s="1"/>
  <c r="Q14" i="4"/>
  <c r="E35" i="4"/>
  <c r="P28" i="4"/>
  <c r="O28" i="4"/>
  <c r="O32" i="4"/>
  <c r="E32" i="4" s="1"/>
  <c r="P19" i="4" l="1"/>
  <c r="P23" i="4"/>
  <c r="O19" i="4"/>
  <c r="S19" i="4" s="1"/>
  <c r="S14" i="4" s="1"/>
  <c r="O23" i="4"/>
  <c r="E23" i="4" s="1"/>
  <c r="E28" i="4"/>
  <c r="AL16" i="4" l="1"/>
  <c r="AL23" i="4" s="1"/>
  <c r="P14" i="4"/>
  <c r="AJ16" i="4"/>
  <c r="AJ23" i="4" s="1"/>
  <c r="E19" i="4"/>
  <c r="O14" i="4"/>
  <c r="R9" i="4" s="1"/>
  <c r="T9" i="4" s="1"/>
  <c r="E14" i="4" l="1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<sst xmlns="http://schemas.openxmlformats.org/spreadsheetml/2006/main" count="777" uniqueCount="243">
  <si>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</si>
  <si>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</si>
  <si>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</si>
  <si>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</si>
  <si>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</si>
  <si>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</si>
  <si>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</si>
  <si>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</si>
  <si>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</si>
  <si>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</si>
  <si>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</si>
  <si>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</si>
  <si>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</si>
  <si>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</si>
  <si>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</si>
  <si>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</si>
  <si>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</si>
  <si>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</si>
  <si>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</si>
  <si>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</si>
  <si>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</si>
  <si>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</si>
  <si>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</si>
  <si>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</si>
  <si>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</si>
  <si>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</si>
  <si>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</si>
  <si>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</si>
  <si>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</si>
  <si>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</si>
  <si>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</si>
  <si>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</si>
  <si>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</si>
  <si>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</si>
  <si>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</si>
  <si>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</si>
  <si>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</si>
  <si>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</si>
  <si>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</si>
  <si>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</si>
  <si>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</si>
  <si>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</si>
  <si>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</si>
  <si>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</si>
  <si>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</si>
  <si>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</si>
  <si>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</si>
  <si>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</si>
  <si>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</si>
  <si>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</si>
  <si>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</si>
  <si>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</si>
  <si>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</si>
  <si>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</si>
  <si>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</si>
  <si>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</si>
  <si>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</si>
  <si>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</si>
  <si>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</si>
  <si>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</si>
  <si>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</si>
  <si>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</si>
  <si>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</si>
  <si>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</si>
  <si>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</si>
  <si>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</si>
  <si>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</si>
  <si>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</si>
  <si>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</si>
  <si>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</si>
  <si>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</si>
  <si>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</si>
  <si>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</si>
  <si>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</si>
  <si>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</si>
  <si>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</si>
  <si>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</si>
  <si>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</si>
  <si>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</si>
  <si>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</si>
  <si>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</si>
  <si>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</si>
  <si>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</si>
  <si>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</si>
  <si>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</si>
  <si>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</si>
  <si>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</si>
  <si>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</si>
  <si>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</si>
  <si>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</si>
  <si>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</si>
  <si>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</si>
  <si>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</si>
  <si>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</si>
  <si>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</si>
  <si>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</si>
  <si>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</si>
  <si>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</si>
  <si>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</si>
  <si>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</si>
  <si>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</si>
  <si>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</si>
  <si>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</si>
  <si>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</si>
  <si>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</si>
  <si>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</si>
  <si>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</si>
  <si>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</si>
  <si>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</si>
  <si>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</si>
  <si>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</si>
  <si>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</si>
  <si>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</si>
  <si>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</si>
  <si>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</si>
  <si>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</si>
  <si>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</si>
  <si>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</si>
  <si>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</si>
  <si>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</si>
  <si>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</si>
  <si>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</si>
  <si>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</si>
  <si>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</si>
  <si>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</si>
  <si>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</si>
  <si>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</si>
  <si>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</si>
  <si>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</si>
  <si>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</si>
  <si>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</si>
  <si>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</si>
  <si>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</si>
  <si>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</si>
  <si>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</si>
  <si>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</si>
  <si>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</si>
  <si>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</si>
  <si>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</si>
  <si>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</si>
  <si>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</si>
  <si>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</si>
  <si>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</si>
  <si>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</si>
  <si>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</si>
  <si>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</si>
  <si>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</si>
  <si>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</si>
  <si>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</si>
  <si>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</si>
  <si>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</si>
  <si>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</si>
  <si>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</si>
  <si>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</si>
  <si>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</si>
  <si>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</si>
  <si>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</si>
  <si>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</si>
  <si>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</si>
  <si>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</si>
  <si>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</si>
  <si>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</si>
  <si>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</si>
  <si>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</si>
  <si>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</si>
  <si>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</si>
  <si>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</si>
  <si>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</si>
  <si>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</si>
  <si>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</si>
  <si>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</si>
  <si>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</si>
  <si>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</si>
  <si>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</si>
  <si>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</si>
  <si>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</si>
  <si>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</si>
  <si>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</si>
  <si>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</si>
  <si>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</si>
  <si>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</si>
  <si>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</si>
  <si>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</si>
  <si>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</si>
  <si>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</si>
  <si>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</si>
  <si>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</si>
  <si>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</si>
  <si>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</si>
  <si>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</si>
  <si>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</si>
  <si>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</si>
  <si>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</si>
  <si>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</si>
  <si>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</si>
  <si>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</si>
  <si>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</si>
  <si>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</si>
  <si>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</si>
  <si>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</si>
  <si>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</si>
  <si>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</si>
  <si>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</si>
  <si>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</si>
  <si>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</si>
  <si>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</si>
  <si>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</si>
  <si>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</si>
  <si>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</si>
  <si>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</si>
  <si>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</si>
  <si>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</si>
  <si>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</si>
  <si>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</si>
  <si>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</si>
  <si>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</si>
  <si>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</si>
  <si>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</si>
  <si>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</si>
  <si>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</si>
  <si>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</si>
  <si>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</si>
  <si>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</si>
  <si>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</si>
  <si>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</si>
  <si>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</si>
  <si>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</si>
  <si>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 xml:space="preserve"> от                 №    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</si>
  <si>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</si>
  <si>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</si>
  <si>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</si>
  <si>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</si>
  <si>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</si>
  <si>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</si>
  <si>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</si>
  <si>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</si>
  <si>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</si>
  <si>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</si>
  <si>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Приложение № 2    к постановлению</t>
  </si>
  <si>
    <t>должно быть как в лицевом ( год)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</si>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</sst>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47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1" fillId="2" borderId="3" xfId="0" applyNumberFormat="1" applyFont="1" applyFill="1" applyBorder="1"/>
    <xf numFmtId="0" fontId="21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0" fontId="4" fillId="2" borderId="7" xfId="0" applyFont="1" applyFill="1" applyBorder="1" applyAlignment="1"/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4" fontId="21" fillId="2" borderId="0" xfId="0" applyNumberFormat="1" applyFont="1" applyFill="1"/>
    <xf numFmtId="164" fontId="10" fillId="2" borderId="0" xfId="0" applyNumberFormat="1" applyFont="1" applyFill="1" applyBorder="1" applyAlignment="1">
      <alignment horizontal="center" vertical="center"/>
    </xf>
    <xf numFmtId="164" fontId="20" fillId="2" borderId="4" xfId="0" applyNumberFormat="1" applyFont="1" applyFill="1" applyBorder="1"/>
    <xf numFmtId="0" fontId="20" fillId="2" borderId="2" xfId="0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/>
    </xf>
    <xf numFmtId="0" fontId="23" fillId="2" borderId="5" xfId="0" applyFont="1" applyFill="1" applyBorder="1" applyAlignment="1">
      <alignment vertical="top" wrapText="1"/>
    </xf>
    <xf numFmtId="49" fontId="20" fillId="2" borderId="2" xfId="0" applyNumberFormat="1" applyFont="1" applyFill="1" applyBorder="1" applyAlignment="1">
      <alignment horizontal="left" vertical="top"/>
    </xf>
    <xf numFmtId="0" fontId="23" fillId="2" borderId="5" xfId="0" applyFont="1" applyFill="1" applyBorder="1" applyAlignment="1">
      <alignment vertical="top"/>
    </xf>
    <xf numFmtId="0" fontId="23" fillId="2" borderId="4" xfId="0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0" fillId="2" borderId="2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20" fillId="2" borderId="5" xfId="0" applyNumberFormat="1" applyFont="1" applyFill="1" applyBorder="1" applyAlignment="1">
      <alignment horizontal="left" vertical="top" wrapText="1"/>
    </xf>
    <xf numFmtId="0" fontId="23" fillId="2" borderId="5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22" fillId="2" borderId="5" xfId="0" applyFont="1" applyFill="1" applyBorder="1" applyAlignment="1">
      <alignment vertical="top"/>
    </xf>
    <xf numFmtId="0" fontId="22" fillId="2" borderId="4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9" xfId="0" applyBorder="1" applyAlignment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topLeftCell="E458" zoomScale="92" zoomScaleNormal="92" zoomScaleSheetLayoutView="62" workbookViewId="0">
      <selection activeCell="O50" sqref="O50:Q50"/>
    </sheetView>
  </sheetViews>
  <sheetFormatPr defaultColWidth="7.6640625" defaultRowHeight="14.4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92" width="9.109375" style="1" hidden="1" customWidth="1"/>
    <col min="93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15" customHeight="1" x14ac:dyDescent="0.3">
      <c r="O1" s="260" t="s">
        <v>238</v>
      </c>
      <c r="P1" s="260"/>
      <c r="Q1" s="260"/>
      <c r="R1" s="141"/>
      <c r="S1" s="141"/>
    </row>
    <row r="2" spans="1:54" ht="21.8" customHeight="1" x14ac:dyDescent="0.3">
      <c r="O2" s="260" t="s">
        <v>166</v>
      </c>
      <c r="P2" s="260"/>
      <c r="Q2" s="260"/>
      <c r="R2" s="141"/>
      <c r="S2" s="141"/>
    </row>
    <row r="3" spans="1:54" ht="19.5" customHeight="1" x14ac:dyDescent="0.3">
      <c r="O3" s="260" t="s">
        <v>227</v>
      </c>
      <c r="P3" s="260"/>
      <c r="Q3" s="260"/>
      <c r="R3" s="141"/>
      <c r="S3" s="141"/>
    </row>
    <row r="4" spans="1:54" ht="20.3" customHeight="1" x14ac:dyDescent="0.3">
      <c r="O4" s="3"/>
      <c r="P4" s="3"/>
      <c r="Q4" s="3"/>
      <c r="R4" s="3"/>
      <c r="S4" s="3"/>
    </row>
    <row r="5" spans="1:54" ht="22.95" customHeight="1" x14ac:dyDescent="0.35">
      <c r="A5" s="4"/>
      <c r="B5" s="4"/>
      <c r="C5" s="4"/>
      <c r="D5" s="4"/>
      <c r="H5" s="5"/>
      <c r="I5" s="5"/>
      <c r="J5" s="6"/>
      <c r="K5" s="7"/>
      <c r="N5" s="8"/>
      <c r="O5" s="261" t="s">
        <v>162</v>
      </c>
      <c r="P5" s="262"/>
      <c r="Q5" s="262"/>
      <c r="R5" s="142"/>
      <c r="S5" s="142"/>
    </row>
    <row r="6" spans="1:54" ht="20.3" customHeight="1" x14ac:dyDescent="0.35">
      <c r="A6" s="4"/>
      <c r="B6" s="4"/>
      <c r="C6" s="4"/>
      <c r="D6" s="4"/>
      <c r="L6" s="7"/>
      <c r="N6" s="8"/>
      <c r="O6" s="261" t="s">
        <v>155</v>
      </c>
      <c r="P6" s="262"/>
      <c r="Q6" s="262"/>
      <c r="R6" s="142"/>
      <c r="S6" s="142"/>
    </row>
    <row r="7" spans="1:54" s="77" customFormat="1" ht="20.3" customHeight="1" x14ac:dyDescent="0.35">
      <c r="A7" s="263" t="s">
        <v>0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5"/>
      <c r="N7" s="265"/>
      <c r="O7" s="265"/>
      <c r="P7" s="265"/>
      <c r="Q7" s="265"/>
      <c r="R7" s="143"/>
      <c r="S7" s="143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232"/>
      <c r="C8" s="232"/>
      <c r="D8" s="232"/>
      <c r="E8" s="232"/>
      <c r="F8" s="232"/>
      <c r="G8" s="232"/>
      <c r="H8" s="232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33" t="s">
        <v>1</v>
      </c>
      <c r="B9" s="235" t="s">
        <v>126</v>
      </c>
      <c r="C9" s="237" t="s">
        <v>2</v>
      </c>
      <c r="D9" s="235" t="s">
        <v>3</v>
      </c>
      <c r="E9" s="239" t="s">
        <v>165</v>
      </c>
      <c r="F9" s="240"/>
      <c r="G9" s="240"/>
      <c r="H9" s="240"/>
      <c r="I9" s="240"/>
      <c r="J9" s="240"/>
      <c r="K9" s="240"/>
      <c r="L9" s="240"/>
      <c r="M9" s="241"/>
      <c r="N9" s="241"/>
      <c r="O9" s="241"/>
      <c r="P9" s="241"/>
      <c r="Q9" s="242"/>
      <c r="R9" s="215">
        <f>O14-O22</f>
        <v>4475918.8000000007</v>
      </c>
      <c r="S9" s="215">
        <v>4428533.0999999996</v>
      </c>
      <c r="T9" s="83">
        <f>S9-R9</f>
        <v>-47385.700000001118</v>
      </c>
    </row>
    <row r="10" spans="1:54" ht="97.55" customHeight="1" x14ac:dyDescent="0.25">
      <c r="A10" s="234"/>
      <c r="B10" s="236"/>
      <c r="C10" s="238"/>
      <c r="D10" s="236"/>
      <c r="E10" s="144" t="s">
        <v>4</v>
      </c>
      <c r="F10" s="9" t="s">
        <v>5</v>
      </c>
      <c r="G10" s="9" t="s">
        <v>211</v>
      </c>
      <c r="H10" s="9" t="s">
        <v>212</v>
      </c>
      <c r="I10" s="9" t="s">
        <v>6</v>
      </c>
      <c r="J10" s="9" t="s">
        <v>7</v>
      </c>
      <c r="K10" s="9" t="s">
        <v>8</v>
      </c>
      <c r="L10" s="9" t="s">
        <v>181</v>
      </c>
      <c r="M10" s="9" t="s">
        <v>187</v>
      </c>
      <c r="N10" s="9" t="s">
        <v>134</v>
      </c>
      <c r="O10" s="218" t="s">
        <v>135</v>
      </c>
      <c r="P10" s="212" t="s">
        <v>136</v>
      </c>
      <c r="Q10" s="212" t="s">
        <v>137</v>
      </c>
      <c r="R10" s="97" t="s">
        <v>239</v>
      </c>
      <c r="S10" s="98" t="s">
        <v>217</v>
      </c>
      <c r="V10" s="2">
        <f>J15+J16+J19</f>
        <v>2894796.5</v>
      </c>
    </row>
    <row r="11" spans="1:54" ht="15.05" x14ac:dyDescent="0.25">
      <c r="A11" s="10">
        <v>1</v>
      </c>
      <c r="B11" s="10">
        <v>2</v>
      </c>
      <c r="C11" s="10">
        <v>3</v>
      </c>
      <c r="D11" s="10">
        <v>3</v>
      </c>
      <c r="E11" s="144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.05" hidden="1" x14ac:dyDescent="0.25">
      <c r="A12" s="11"/>
      <c r="B12" s="12"/>
      <c r="C12" s="12"/>
      <c r="D12" s="12"/>
      <c r="E12" s="13"/>
      <c r="F12" s="14"/>
      <c r="G12" s="15" t="s">
        <v>192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49999999999999" customHeight="1" x14ac:dyDescent="0.25">
      <c r="A14" s="275" t="s">
        <v>15</v>
      </c>
      <c r="B14" s="278" t="s">
        <v>151</v>
      </c>
      <c r="C14" s="280" t="s">
        <v>16</v>
      </c>
      <c r="D14" s="16" t="s">
        <v>4</v>
      </c>
      <c r="E14" s="17">
        <f t="shared" ref="E14:E21" si="0">SUM(F14:Q14)</f>
        <v>40985976.599999994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4480724.7000000011</v>
      </c>
      <c r="P14" s="18">
        <f t="shared" si="1"/>
        <v>5205336</v>
      </c>
      <c r="Q14" s="18">
        <f t="shared" si="1"/>
        <v>5115470.8</v>
      </c>
      <c r="R14" s="96">
        <f>R15+R16+R19+R22</f>
        <v>4447341.6000000006</v>
      </c>
      <c r="S14" s="93">
        <f>S15+S16+S19+S22</f>
        <v>-33383.100000000093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213">
        <v>23</v>
      </c>
      <c r="AK14" s="213"/>
      <c r="AL14" s="213">
        <v>24</v>
      </c>
      <c r="AM14" s="213"/>
      <c r="AN14" s="213">
        <v>25</v>
      </c>
      <c r="AO14" s="213"/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" customHeight="1" x14ac:dyDescent="0.25">
      <c r="A15" s="276"/>
      <c r="B15" s="251"/>
      <c r="C15" s="247"/>
      <c r="D15" s="19" t="s">
        <v>17</v>
      </c>
      <c r="E15" s="20">
        <f t="shared" si="0"/>
        <v>2831042.7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462493.70000000007</v>
      </c>
      <c r="R15" s="94">
        <v>393927.1</v>
      </c>
      <c r="S15" s="94">
        <f>R15-O15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" customHeight="1" x14ac:dyDescent="0.25">
      <c r="A16" s="276"/>
      <c r="B16" s="251"/>
      <c r="C16" s="247"/>
      <c r="D16" s="19" t="s">
        <v>18</v>
      </c>
      <c r="E16" s="20">
        <f t="shared" si="0"/>
        <v>24016493.299999997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2580449.0999999996</v>
      </c>
      <c r="P16" s="21">
        <f t="shared" si="3"/>
        <v>2713415.4</v>
      </c>
      <c r="Q16" s="21">
        <f>Q25+Q347+Q417</f>
        <v>3095662.0999999996</v>
      </c>
      <c r="R16" s="94">
        <v>2580449</v>
      </c>
      <c r="S16" s="94">
        <f>R16-O16</f>
        <v>-9.999999962747097E-2</v>
      </c>
      <c r="T16" s="2">
        <f>Q15+Q16</f>
        <v>3558155.8</v>
      </c>
      <c r="U16" s="2">
        <f>T15-T16</f>
        <v>-877008.29999999981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4475918.8</v>
      </c>
      <c r="AL16" s="7">
        <f>P16+P19+P15</f>
        <v>5201574.5999999996</v>
      </c>
      <c r="AN16" s="7">
        <f>Q16+Q19+Q15</f>
        <v>5111547</v>
      </c>
      <c r="AZ16" s="2"/>
    </row>
    <row r="17" spans="1:52" ht="48.45" hidden="1" customHeight="1" x14ac:dyDescent="0.25">
      <c r="A17" s="276"/>
      <c r="B17" s="251"/>
      <c r="C17" s="247"/>
      <c r="D17" s="19" t="s">
        <v>184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4"/>
      <c r="S17" s="94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25">
      <c r="A18" s="276"/>
      <c r="B18" s="251"/>
      <c r="C18" s="247"/>
      <c r="D18" s="19" t="s">
        <v>184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4"/>
      <c r="S18" s="94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9" customHeight="1" x14ac:dyDescent="0.25">
      <c r="A19" s="276"/>
      <c r="B19" s="251"/>
      <c r="C19" s="247"/>
      <c r="D19" s="19" t="s">
        <v>19</v>
      </c>
      <c r="E19" s="20">
        <f t="shared" si="0"/>
        <v>14095218.799999997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1501542.6000000006</v>
      </c>
      <c r="P19" s="21">
        <f t="shared" si="4"/>
        <v>1513384.6999999997</v>
      </c>
      <c r="Q19" s="21">
        <f t="shared" si="4"/>
        <v>1553391.2</v>
      </c>
      <c r="R19" s="94">
        <f>1468159.6</f>
        <v>1468159.6</v>
      </c>
      <c r="S19" s="94">
        <f>R19-O19</f>
        <v>-33383.000000000466</v>
      </c>
      <c r="T19" s="2">
        <v>1497639.5</v>
      </c>
      <c r="U19" s="2"/>
      <c r="AS19" s="83"/>
      <c r="AZ19" s="2"/>
    </row>
    <row r="20" spans="1:52" ht="77.25" customHeight="1" x14ac:dyDescent="0.25">
      <c r="A20" s="276"/>
      <c r="B20" s="251"/>
      <c r="C20" s="247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4"/>
      <c r="S20" s="94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v>4428533.0999999996</v>
      </c>
      <c r="AL20" s="83">
        <v>5201574.5999999996</v>
      </c>
      <c r="AN20" s="83">
        <v>5111547</v>
      </c>
    </row>
    <row r="21" spans="1:52" ht="58.6" customHeight="1" x14ac:dyDescent="0.25">
      <c r="A21" s="276"/>
      <c r="B21" s="251"/>
      <c r="C21" s="247"/>
      <c r="D21" s="19" t="s">
        <v>184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4"/>
      <c r="S21" s="94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194</v>
      </c>
    </row>
    <row r="22" spans="1:52" ht="33.4" customHeight="1" x14ac:dyDescent="0.25">
      <c r="A22" s="277"/>
      <c r="B22" s="279"/>
      <c r="C22" s="248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5">
        <v>4805.8999999999996</v>
      </c>
      <c r="S22" s="94">
        <f>R22-O22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.05" customHeight="1" x14ac:dyDescent="0.25">
      <c r="A23" s="275" t="s">
        <v>22</v>
      </c>
      <c r="B23" s="278" t="s">
        <v>23</v>
      </c>
      <c r="C23" s="280" t="s">
        <v>16</v>
      </c>
      <c r="D23" s="16" t="s">
        <v>4</v>
      </c>
      <c r="E23" s="17">
        <f t="shared" ref="E23:E28" si="7">SUM(F23:Q23)</f>
        <v>38971082.099999994</v>
      </c>
      <c r="F23" s="18">
        <f>SUM(F24:F28)</f>
        <v>0</v>
      </c>
      <c r="G23" s="18">
        <f t="shared" ref="G23:Q23" si="8">SUM(G24:G31)-G29</f>
        <v>1818287.8</v>
      </c>
      <c r="H23" s="18">
        <f t="shared" si="8"/>
        <v>2004414.6</v>
      </c>
      <c r="I23" s="18">
        <f t="shared" si="8"/>
        <v>1919884</v>
      </c>
      <c r="J23" s="18">
        <f t="shared" si="8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4254392.5999999996</v>
      </c>
      <c r="P23" s="18">
        <f>P25+P28+P31+P24</f>
        <v>4966338.3</v>
      </c>
      <c r="Q23" s="18">
        <f t="shared" si="8"/>
        <v>4869208.3</v>
      </c>
      <c r="R23" s="90"/>
      <c r="S23" s="90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214">
        <f>AJ16-AJ20</f>
        <v>47385.700000000186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5" customHeight="1" x14ac:dyDescent="0.25">
      <c r="A24" s="276"/>
      <c r="B24" s="251"/>
      <c r="C24" s="247"/>
      <c r="D24" s="19" t="s">
        <v>17</v>
      </c>
      <c r="E24" s="20">
        <f t="shared" si="7"/>
        <v>2831042.7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9">H33+H176</f>
        <v>1419.6</v>
      </c>
      <c r="I24" s="21">
        <f t="shared" si="9"/>
        <v>1587.6</v>
      </c>
      <c r="J24" s="21">
        <f t="shared" si="9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10">O33+O176+O297+O312+O336</f>
        <v>393927.1</v>
      </c>
      <c r="P24" s="21">
        <f t="shared" si="10"/>
        <v>974774.50000000012</v>
      </c>
      <c r="Q24" s="21">
        <f t="shared" si="10"/>
        <v>462493.70000000007</v>
      </c>
      <c r="R24" s="38"/>
      <c r="S24" s="38"/>
      <c r="T24" s="2"/>
      <c r="U24" s="2"/>
      <c r="AZ24" s="2"/>
    </row>
    <row r="25" spans="1:52" ht="23.9" customHeight="1" x14ac:dyDescent="0.25">
      <c r="A25" s="276"/>
      <c r="B25" s="251"/>
      <c r="C25" s="247"/>
      <c r="D25" s="19" t="s">
        <v>18</v>
      </c>
      <c r="E25" s="20">
        <f t="shared" si="7"/>
        <v>23173152.900000002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9"/>
        <v>1169846.3999999999</v>
      </c>
      <c r="I25" s="21">
        <f t="shared" si="9"/>
        <v>1154150.2</v>
      </c>
      <c r="J25" s="21">
        <f t="shared" si="9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10"/>
        <v>2491454.1999999997</v>
      </c>
      <c r="P25" s="21">
        <f t="shared" si="10"/>
        <v>2618988.1</v>
      </c>
      <c r="Q25" s="21">
        <f>Q34+Q177+Q298+Q313+Q337</f>
        <v>3001160.1999999997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76"/>
      <c r="B26" s="251"/>
      <c r="C26" s="247"/>
      <c r="D26" s="19" t="s">
        <v>184</v>
      </c>
      <c r="E26" s="20">
        <f t="shared" si="7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6.95" customHeight="1" x14ac:dyDescent="0.25">
      <c r="A27" s="276"/>
      <c r="B27" s="251"/>
      <c r="C27" s="247"/>
      <c r="D27" s="19" t="s">
        <v>184</v>
      </c>
      <c r="E27" s="20">
        <f t="shared" si="7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" customHeight="1" x14ac:dyDescent="0.25">
      <c r="A28" s="276"/>
      <c r="B28" s="251"/>
      <c r="C28" s="247"/>
      <c r="D28" s="19" t="s">
        <v>19</v>
      </c>
      <c r="E28" s="20">
        <f t="shared" si="7"/>
        <v>12923664.700000001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1364205.4000000004</v>
      </c>
      <c r="P28" s="21">
        <f t="shared" si="11"/>
        <v>1368814.2999999998</v>
      </c>
      <c r="Q28" s="21">
        <f t="shared" si="11"/>
        <v>1401630.5999999999</v>
      </c>
      <c r="R28" s="38"/>
      <c r="S28" s="38"/>
      <c r="T28" s="2">
        <v>1368047.8</v>
      </c>
      <c r="U28" s="2"/>
      <c r="AZ28" s="2"/>
    </row>
    <row r="29" spans="1:52" ht="76.099999999999994" customHeight="1" x14ac:dyDescent="0.25">
      <c r="A29" s="276"/>
      <c r="B29" s="251"/>
      <c r="C29" s="247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3" customHeight="1" x14ac:dyDescent="0.25">
      <c r="A30" s="276"/>
      <c r="B30" s="251"/>
      <c r="C30" s="247"/>
      <c r="D30" s="19" t="s">
        <v>184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25">
      <c r="A31" s="251"/>
      <c r="B31" s="251"/>
      <c r="C31" s="248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49999999999999" customHeight="1" x14ac:dyDescent="0.25">
      <c r="A32" s="266" t="s">
        <v>24</v>
      </c>
      <c r="B32" s="268" t="s">
        <v>25</v>
      </c>
      <c r="C32" s="32"/>
      <c r="D32" s="16" t="s">
        <v>4</v>
      </c>
      <c r="E32" s="17">
        <f t="shared" si="13"/>
        <v>33130646.299999993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>K34+K35+K37</f>
        <v>2599799</v>
      </c>
      <c r="L32" s="17">
        <f>L34+L35+L37</f>
        <v>3098939.6999999993</v>
      </c>
      <c r="M32" s="17">
        <f>M34+M35+M37</f>
        <v>3564446.4</v>
      </c>
      <c r="N32" s="17">
        <f>N34+N35+N37+N33</f>
        <v>3765695.5</v>
      </c>
      <c r="O32" s="17">
        <f>O34+O35+O37+O33</f>
        <v>3977810.4</v>
      </c>
      <c r="P32" s="17">
        <f>P34+P35+P37+P33</f>
        <v>4232836.7</v>
      </c>
      <c r="Q32" s="17">
        <f>Q34+Q35+Q37+Q33</f>
        <v>4357150.8999999994</v>
      </c>
      <c r="R32" s="91"/>
      <c r="S32" s="91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15" customHeight="1" x14ac:dyDescent="0.25">
      <c r="A33" s="267"/>
      <c r="B33" s="230"/>
      <c r="C33" s="208"/>
      <c r="D33" s="19" t="s">
        <v>17</v>
      </c>
      <c r="E33" s="20">
        <f t="shared" si="13"/>
        <v>1138634.8999999999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282558.2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" customHeight="1" x14ac:dyDescent="0.25">
      <c r="A34" s="267"/>
      <c r="B34" s="230"/>
      <c r="C34" s="208"/>
      <c r="D34" s="19" t="s">
        <v>18</v>
      </c>
      <c r="E34" s="20">
        <f t="shared" si="13"/>
        <v>19743947.299999997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2341595.2999999993</v>
      </c>
      <c r="P34" s="20">
        <f>P40+P50+P60+P70+P81+P86+P91+P96+P101+P106+P111+P117+P122+P127+P137+P147+P152+P157+P162+P167+P172</f>
        <v>2582054.1000000006</v>
      </c>
      <c r="Q34" s="20">
        <f>Q40+Q50+Q60+Q70+Q81+Q86+Q91+Q96+Q101+Q106+Q111+Q117+Q122+Q127+Q137+Q147+Q152+Q157+Q162+Q167+Q172</f>
        <v>2710946.9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25">
      <c r="A35" s="267"/>
      <c r="B35" s="230"/>
      <c r="C35" s="208"/>
      <c r="D35" s="19" t="s">
        <v>19</v>
      </c>
      <c r="E35" s="20">
        <f>SUM(F35:Q35)</f>
        <v>12204842.300000001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1345113.0000000002</v>
      </c>
      <c r="P35" s="20">
        <f>P41+P51+P61+P71+P82+P87+P92+P97+P102+P107+P112+P118+P123+P128+P133+P138+P153+P158+P163</f>
        <v>1360724.9999999998</v>
      </c>
      <c r="Q35" s="20">
        <f>Q41+Q51+Q61+Q71+Q82+Q87+Q92+Q97+Q102+Q107+Q112+Q118+Q123+Q128+Q133+Q138+Q153+Q158+Q163</f>
        <v>1359721.9999999998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" customHeight="1" x14ac:dyDescent="0.25">
      <c r="A36" s="24"/>
      <c r="B36" s="231"/>
      <c r="C36" s="209"/>
      <c r="D36" s="19" t="s">
        <v>20</v>
      </c>
      <c r="E36" s="20">
        <f t="shared" si="13"/>
        <v>19657.100000000002</v>
      </c>
      <c r="F36" s="17"/>
      <c r="G36" s="20">
        <f t="shared" ref="G36:Q36" si="16">G72</f>
        <v>19657.100000000002</v>
      </c>
      <c r="H36" s="20">
        <f t="shared" si="16"/>
        <v>0</v>
      </c>
      <c r="I36" s="20">
        <f t="shared" si="16"/>
        <v>0</v>
      </c>
      <c r="J36" s="20">
        <f t="shared" si="16"/>
        <v>0</v>
      </c>
      <c r="K36" s="20">
        <f t="shared" si="16"/>
        <v>0</v>
      </c>
      <c r="L36" s="20">
        <f t="shared" si="16"/>
        <v>0</v>
      </c>
      <c r="M36" s="20">
        <f t="shared" si="16"/>
        <v>0</v>
      </c>
      <c r="N36" s="20">
        <f t="shared" si="16"/>
        <v>0</v>
      </c>
      <c r="O36" s="20">
        <f t="shared" si="16"/>
        <v>0</v>
      </c>
      <c r="P36" s="20">
        <f t="shared" si="16"/>
        <v>0</v>
      </c>
      <c r="Q36" s="20">
        <f t="shared" si="16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49999999999997" customHeight="1" x14ac:dyDescent="0.25">
      <c r="A37" s="24"/>
      <c r="B37" s="145"/>
      <c r="C37" s="120"/>
      <c r="D37" s="25" t="s">
        <v>21</v>
      </c>
      <c r="E37" s="26">
        <f t="shared" si="13"/>
        <v>43221.8</v>
      </c>
      <c r="F37" s="42"/>
      <c r="G37" s="26">
        <f t="shared" ref="G37:Q37" si="17">G42+G52+G62+G73+G83+G88+G93</f>
        <v>2657.3</v>
      </c>
      <c r="H37" s="26">
        <f t="shared" si="17"/>
        <v>3398</v>
      </c>
      <c r="I37" s="26">
        <f t="shared" si="17"/>
        <v>3476.1</v>
      </c>
      <c r="J37" s="26">
        <f t="shared" si="17"/>
        <v>3848.6</v>
      </c>
      <c r="K37" s="26">
        <f t="shared" si="17"/>
        <v>3946.4</v>
      </c>
      <c r="L37" s="26">
        <f t="shared" si="17"/>
        <v>4207.5</v>
      </c>
      <c r="M37" s="26">
        <f t="shared" si="17"/>
        <v>4363.6000000000004</v>
      </c>
      <c r="N37" s="26">
        <f t="shared" si="17"/>
        <v>4833.2</v>
      </c>
      <c r="O37" s="26">
        <f t="shared" si="17"/>
        <v>4805.8999999999996</v>
      </c>
      <c r="P37" s="26">
        <f t="shared" si="17"/>
        <v>3761.4</v>
      </c>
      <c r="Q37" s="26">
        <f t="shared" si="17"/>
        <v>3923.8</v>
      </c>
      <c r="R37" s="92"/>
      <c r="S37" s="92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25">
      <c r="A38" s="269" t="s">
        <v>26</v>
      </c>
      <c r="B38" s="251" t="s">
        <v>27</v>
      </c>
      <c r="C38" s="272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18">SUM(G39:G41)</f>
        <v>348375.8</v>
      </c>
      <c r="H38" s="27">
        <f t="shared" si="18"/>
        <v>358215.4</v>
      </c>
      <c r="I38" s="27">
        <f t="shared" si="18"/>
        <v>0</v>
      </c>
      <c r="J38" s="27">
        <f t="shared" si="18"/>
        <v>0</v>
      </c>
      <c r="K38" s="27">
        <f t="shared" si="18"/>
        <v>0</v>
      </c>
      <c r="L38" s="27">
        <f t="shared" si="18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65" customHeight="1" x14ac:dyDescent="0.25">
      <c r="A39" s="270"/>
      <c r="B39" s="258"/>
      <c r="C39" s="273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15" customHeight="1" x14ac:dyDescent="0.25">
      <c r="A40" s="270"/>
      <c r="B40" s="258"/>
      <c r="C40" s="273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" customHeight="1" x14ac:dyDescent="0.25">
      <c r="A41" s="270"/>
      <c r="B41" s="258"/>
      <c r="C41" s="273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49999999999997" customHeight="1" x14ac:dyDescent="0.25">
      <c r="A42" s="271"/>
      <c r="B42" s="271"/>
      <c r="C42" s="274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3" hidden="1" customHeight="1" x14ac:dyDescent="0.25">
      <c r="A43" s="243" t="s">
        <v>30</v>
      </c>
      <c r="B43" s="245" t="s">
        <v>31</v>
      </c>
      <c r="C43" s="246" t="s">
        <v>32</v>
      </c>
      <c r="D43" s="19" t="s">
        <v>29</v>
      </c>
      <c r="E43" s="20">
        <f>SUM(F43:L43)</f>
        <v>0</v>
      </c>
      <c r="F43" s="21">
        <f t="shared" ref="F43:K43" si="19">F44+F45+F46</f>
        <v>0</v>
      </c>
      <c r="G43" s="21">
        <f t="shared" si="19"/>
        <v>0</v>
      </c>
      <c r="H43" s="21">
        <f t="shared" si="19"/>
        <v>0</v>
      </c>
      <c r="I43" s="21">
        <f t="shared" si="19"/>
        <v>0</v>
      </c>
      <c r="J43" s="21">
        <f t="shared" si="19"/>
        <v>0</v>
      </c>
      <c r="K43" s="21">
        <f t="shared" si="19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43"/>
      <c r="B44" s="245"/>
      <c r="C44" s="247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5" hidden="1" customHeight="1" x14ac:dyDescent="0.25">
      <c r="A45" s="243"/>
      <c r="B45" s="245"/>
      <c r="C45" s="247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" hidden="1" customHeight="1" x14ac:dyDescent="0.25">
      <c r="A46" s="243"/>
      <c r="B46" s="245"/>
      <c r="C46" s="247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44"/>
      <c r="B47" s="245"/>
      <c r="C47" s="248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25">
      <c r="A48" s="135" t="s">
        <v>33</v>
      </c>
      <c r="B48" s="259" t="s">
        <v>240</v>
      </c>
      <c r="C48" s="252" t="s">
        <v>28</v>
      </c>
      <c r="D48" s="28" t="s">
        <v>29</v>
      </c>
      <c r="E48" s="20">
        <f>SUM(F48:Q48)</f>
        <v>1247696.5</v>
      </c>
      <c r="F48" s="21">
        <f t="shared" ref="F48:Q48" si="20">SUM(F49:F51)</f>
        <v>0</v>
      </c>
      <c r="G48" s="21">
        <f t="shared" si="20"/>
        <v>67435.5</v>
      </c>
      <c r="H48" s="21">
        <f t="shared" si="20"/>
        <v>75559.100000000006</v>
      </c>
      <c r="I48" s="21">
        <f t="shared" si="20"/>
        <v>75730.399999999994</v>
      </c>
      <c r="J48" s="21">
        <f t="shared" si="20"/>
        <v>98778.2</v>
      </c>
      <c r="K48" s="21">
        <f t="shared" si="20"/>
        <v>97582.8</v>
      </c>
      <c r="L48" s="21">
        <f t="shared" si="20"/>
        <v>92717.3</v>
      </c>
      <c r="M48" s="21">
        <f t="shared" si="20"/>
        <v>110222.8</v>
      </c>
      <c r="N48" s="21">
        <f t="shared" si="20"/>
        <v>104695</v>
      </c>
      <c r="O48" s="21">
        <f t="shared" si="20"/>
        <v>174991.80000000002</v>
      </c>
      <c r="P48" s="21">
        <f t="shared" si="20"/>
        <v>174991.80000000002</v>
      </c>
      <c r="Q48" s="21">
        <f t="shared" si="20"/>
        <v>174991.80000000002</v>
      </c>
      <c r="R48" s="38"/>
      <c r="S48" s="38"/>
      <c r="T48" s="2">
        <v>134324.20000000001</v>
      </c>
      <c r="U48" s="2"/>
    </row>
    <row r="49" spans="1:21" ht="21.6" customHeight="1" x14ac:dyDescent="0.25">
      <c r="A49" s="104"/>
      <c r="B49" s="258"/>
      <c r="C49" s="253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25">
      <c r="A50" s="104"/>
      <c r="B50" s="258"/>
      <c r="C50" s="253"/>
      <c r="D50" s="19" t="s">
        <v>18</v>
      </c>
      <c r="E50" s="20">
        <f>SUM(F50:Q50)</f>
        <v>1247696.5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174468.7+523+0.1</f>
        <v>174991.80000000002</v>
      </c>
      <c r="P50" s="21">
        <f>174468.7+523+0.1</f>
        <v>174991.80000000002</v>
      </c>
      <c r="Q50" s="21">
        <f>174468.7+523+0.1</f>
        <v>174991.80000000002</v>
      </c>
      <c r="R50" s="38"/>
      <c r="S50" s="38"/>
      <c r="T50" s="2">
        <v>134324.20000000001</v>
      </c>
      <c r="U50" s="2"/>
    </row>
    <row r="51" spans="1:21" ht="30.8" customHeight="1" x14ac:dyDescent="0.25">
      <c r="A51" s="104"/>
      <c r="B51" s="258"/>
      <c r="C51" s="253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25">
      <c r="A52" s="112"/>
      <c r="B52" s="139"/>
      <c r="C52" s="254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43" t="s">
        <v>34</v>
      </c>
      <c r="B53" s="251" t="s">
        <v>35</v>
      </c>
      <c r="C53" s="246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1">SUM(G54:G56)</f>
        <v>0</v>
      </c>
      <c r="H53" s="21">
        <f t="shared" si="21"/>
        <v>0</v>
      </c>
      <c r="I53" s="21">
        <f t="shared" si="21"/>
        <v>0</v>
      </c>
      <c r="J53" s="21">
        <f t="shared" si="21"/>
        <v>0</v>
      </c>
      <c r="K53" s="21">
        <f t="shared" si="21"/>
        <v>0</v>
      </c>
      <c r="L53" s="21">
        <f t="shared" si="21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43"/>
      <c r="B54" s="251"/>
      <c r="C54" s="247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3" hidden="1" customHeight="1" x14ac:dyDescent="0.25">
      <c r="A55" s="243"/>
      <c r="B55" s="251"/>
      <c r="C55" s="247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0.95" hidden="1" customHeight="1" x14ac:dyDescent="0.25">
      <c r="A56" s="243"/>
      <c r="B56" s="251"/>
      <c r="C56" s="247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257"/>
      <c r="B57" s="279"/>
      <c r="C57" s="248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25">
      <c r="A58" s="281" t="s">
        <v>36</v>
      </c>
      <c r="B58" s="282" t="s">
        <v>241</v>
      </c>
      <c r="C58" s="246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2">SUM(G59:G61)</f>
        <v>629069.20000000007</v>
      </c>
      <c r="H58" s="21">
        <f t="shared" si="22"/>
        <v>640424.19999999995</v>
      </c>
      <c r="I58" s="21">
        <f t="shared" si="22"/>
        <v>1067945.6000000001</v>
      </c>
      <c r="J58" s="21">
        <f t="shared" si="22"/>
        <v>1161461.3999999999</v>
      </c>
      <c r="K58" s="21">
        <f t="shared" si="22"/>
        <v>1303816.1000000001</v>
      </c>
      <c r="L58" s="21">
        <f t="shared" si="22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00000000000003" customHeight="1" x14ac:dyDescent="0.25">
      <c r="A59" s="269"/>
      <c r="B59" s="227"/>
      <c r="C59" s="247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25">
      <c r="A60" s="269"/>
      <c r="B60" s="227"/>
      <c r="C60" s="247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49999999999997" customHeight="1" x14ac:dyDescent="0.25">
      <c r="A61" s="269"/>
      <c r="B61" s="227"/>
      <c r="C61" s="247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25">
      <c r="A62" s="279"/>
      <c r="B62" s="228"/>
      <c r="C62" s="248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49" t="s">
        <v>38</v>
      </c>
      <c r="B63" s="250" t="s">
        <v>39</v>
      </c>
      <c r="C63" s="246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3">SUM(G64:G66)</f>
        <v>0</v>
      </c>
      <c r="H63" s="21">
        <f t="shared" si="23"/>
        <v>0</v>
      </c>
      <c r="I63" s="21">
        <f t="shared" si="23"/>
        <v>0</v>
      </c>
      <c r="J63" s="21">
        <f t="shared" si="23"/>
        <v>0</v>
      </c>
      <c r="K63" s="21">
        <f t="shared" si="23"/>
        <v>0</v>
      </c>
      <c r="L63" s="21">
        <f t="shared" si="23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43"/>
      <c r="B64" s="251"/>
      <c r="C64" s="247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3" hidden="1" customHeight="1" x14ac:dyDescent="0.25">
      <c r="A65" s="243"/>
      <c r="B65" s="251"/>
      <c r="C65" s="247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44"/>
      <c r="B66" s="251"/>
      <c r="C66" s="247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1499999999999999" hidden="1" customHeight="1" x14ac:dyDescent="0.25">
      <c r="A67" s="244"/>
      <c r="B67" s="251"/>
      <c r="C67" s="248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25">
      <c r="A68" s="135" t="s">
        <v>41</v>
      </c>
      <c r="B68" s="250" t="s">
        <v>42</v>
      </c>
      <c r="C68" s="252" t="s">
        <v>16</v>
      </c>
      <c r="D68" s="19" t="s">
        <v>29</v>
      </c>
      <c r="E68" s="20">
        <f>SUM(F68:Q68)</f>
        <v>11484349.399999999</v>
      </c>
      <c r="F68" s="21">
        <f>SUM(F69:F71)</f>
        <v>0</v>
      </c>
      <c r="G68" s="21">
        <f t="shared" ref="G68:L68" si="24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4"/>
        <v>907206.9</v>
      </c>
      <c r="K68" s="21">
        <f>SUM(K69:K71)+K73</f>
        <v>1162512.7</v>
      </c>
      <c r="L68" s="21">
        <f t="shared" si="24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1207914.5999999999</v>
      </c>
      <c r="P68" s="21">
        <f>SUM(P69:P71)+P73</f>
        <v>1225374.0999999999</v>
      </c>
      <c r="Q68" s="21">
        <f>SUM(Q69:Q71)+Q73</f>
        <v>1226411.7</v>
      </c>
      <c r="R68" s="38"/>
      <c r="S68" s="38"/>
      <c r="T68" s="2">
        <v>1161723.8999999999</v>
      </c>
      <c r="U68" s="2">
        <v>1118287.3</v>
      </c>
    </row>
    <row r="69" spans="1:21" ht="33.4" customHeight="1" x14ac:dyDescent="0.25">
      <c r="A69" s="103"/>
      <c r="B69" s="258"/>
      <c r="C69" s="253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05" customHeight="1" x14ac:dyDescent="0.25">
      <c r="A70" s="103"/>
      <c r="B70" s="258"/>
      <c r="C70" s="253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25">
      <c r="A71" s="103"/>
      <c r="B71" s="115"/>
      <c r="C71" s="253"/>
      <c r="D71" s="19" t="s">
        <v>19</v>
      </c>
      <c r="E71" s="20">
        <f>SUM(F71:Q71)</f>
        <v>11441127.6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21">
        <f>681527.4+248049+229367.7-0.1-1015.1+44283.4+288.5+0.2+176.6+431.1</f>
        <v>1203108.7</v>
      </c>
      <c r="P71" s="21">
        <f>698879.9+276739.2+247211.7-0.1-1218.1+0.1</f>
        <v>1221612.7</v>
      </c>
      <c r="Q71" s="21">
        <f>722970.6+278543.2+262177.8+1795.3-0.1-4650.4-37130.6-1218.1+0.2</f>
        <v>1222487.8999999999</v>
      </c>
      <c r="R71" s="38">
        <f>682112.6+249462.4+125763.9+100878.7</f>
        <v>1158217.5999999999</v>
      </c>
      <c r="S71" s="38">
        <f>R71-O71</f>
        <v>-44891.100000000093</v>
      </c>
      <c r="T71" s="2">
        <v>1157360.3</v>
      </c>
      <c r="U71" s="2">
        <v>1113765</v>
      </c>
    </row>
    <row r="72" spans="1:21" ht="76.95" customHeight="1" x14ac:dyDescent="0.25">
      <c r="A72" s="187"/>
      <c r="B72" s="100"/>
      <c r="C72" s="253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99999999999997" customHeight="1" x14ac:dyDescent="0.25">
      <c r="A73" s="24"/>
      <c r="B73" s="132"/>
      <c r="C73" s="254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0.95" hidden="1" customHeight="1" x14ac:dyDescent="0.25">
      <c r="A74" s="243" t="s">
        <v>43</v>
      </c>
      <c r="B74" s="245" t="s">
        <v>44</v>
      </c>
      <c r="C74" s="29"/>
      <c r="D74" s="19" t="s">
        <v>4</v>
      </c>
      <c r="E74" s="20">
        <f>SUM(F74:L74)</f>
        <v>0</v>
      </c>
      <c r="F74" s="21">
        <f t="shared" ref="F74:L74" si="25">SUM(F75:F77)</f>
        <v>0</v>
      </c>
      <c r="G74" s="21">
        <f t="shared" si="25"/>
        <v>0</v>
      </c>
      <c r="H74" s="21">
        <f t="shared" si="25"/>
        <v>0</v>
      </c>
      <c r="I74" s="21">
        <f t="shared" si="25"/>
        <v>0</v>
      </c>
      <c r="J74" s="21">
        <f t="shared" si="25"/>
        <v>0</v>
      </c>
      <c r="K74" s="21">
        <f t="shared" si="25"/>
        <v>0</v>
      </c>
      <c r="L74" s="21">
        <f t="shared" si="25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43"/>
      <c r="B75" s="245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43"/>
      <c r="B76" s="245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15" hidden="1" customHeight="1" x14ac:dyDescent="0.25">
      <c r="A77" s="255"/>
      <c r="B77" s="256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.049999999999997" hidden="1" customHeight="1" x14ac:dyDescent="0.25">
      <c r="A78" s="109"/>
      <c r="B78" s="11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8" customHeight="1" x14ac:dyDescent="0.25">
      <c r="A79" s="135" t="s">
        <v>49</v>
      </c>
      <c r="B79" s="259" t="s">
        <v>50</v>
      </c>
      <c r="C79" s="252" t="s">
        <v>16</v>
      </c>
      <c r="D79" s="19" t="s">
        <v>29</v>
      </c>
      <c r="E79" s="20">
        <f t="shared" ref="E79:E98" si="26">SUM(F79:Q79)</f>
        <v>189197.8</v>
      </c>
      <c r="F79" s="21">
        <f t="shared" ref="F79:L79" si="27">SUM(F80:F82)</f>
        <v>0</v>
      </c>
      <c r="G79" s="21">
        <f t="shared" si="27"/>
        <v>0</v>
      </c>
      <c r="H79" s="21">
        <f t="shared" si="27"/>
        <v>9622.1</v>
      </c>
      <c r="I79" s="21">
        <f t="shared" si="27"/>
        <v>9742.5999999999985</v>
      </c>
      <c r="J79" s="21">
        <f t="shared" si="27"/>
        <v>10065.700000000001</v>
      </c>
      <c r="K79" s="21">
        <f t="shared" si="27"/>
        <v>11563</v>
      </c>
      <c r="L79" s="21">
        <f t="shared" si="27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8" customHeight="1" x14ac:dyDescent="0.25">
      <c r="A80" s="104"/>
      <c r="B80" s="258"/>
      <c r="C80" s="253"/>
      <c r="D80" s="19" t="s">
        <v>17</v>
      </c>
      <c r="E80" s="20">
        <f t="shared" si="26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3" customHeight="1" x14ac:dyDescent="0.25">
      <c r="A81" s="287"/>
      <c r="B81" s="258"/>
      <c r="C81" s="253"/>
      <c r="D81" s="19" t="s">
        <v>18</v>
      </c>
      <c r="E81" s="20">
        <f t="shared" si="26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.05" customHeight="1" x14ac:dyDescent="0.25">
      <c r="A82" s="287"/>
      <c r="B82" s="121"/>
      <c r="C82" s="253"/>
      <c r="D82" s="19" t="s">
        <v>19</v>
      </c>
      <c r="E82" s="20">
        <f t="shared" si="26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25">
      <c r="A83" s="288"/>
      <c r="B83" s="138"/>
      <c r="C83" s="254"/>
      <c r="D83" s="19" t="s">
        <v>21</v>
      </c>
      <c r="E83" s="20">
        <f t="shared" si="26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29.95" customHeight="1" x14ac:dyDescent="0.25">
      <c r="A84" s="137" t="s">
        <v>51</v>
      </c>
      <c r="B84" s="289" t="s">
        <v>52</v>
      </c>
      <c r="C84" s="252" t="s">
        <v>16</v>
      </c>
      <c r="D84" s="19" t="s">
        <v>29</v>
      </c>
      <c r="E84" s="20">
        <f t="shared" si="26"/>
        <v>4895.9999999999991</v>
      </c>
      <c r="F84" s="21">
        <f t="shared" ref="F84:L84" si="28">SUM(F85:F87)</f>
        <v>0</v>
      </c>
      <c r="G84" s="21">
        <f t="shared" si="28"/>
        <v>0</v>
      </c>
      <c r="H84" s="21">
        <f t="shared" si="28"/>
        <v>480</v>
      </c>
      <c r="I84" s="21">
        <f t="shared" si="28"/>
        <v>480</v>
      </c>
      <c r="J84" s="21">
        <f t="shared" si="28"/>
        <v>480</v>
      </c>
      <c r="K84" s="21">
        <f t="shared" si="28"/>
        <v>480</v>
      </c>
      <c r="L84" s="21">
        <f t="shared" si="28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25">
      <c r="A85" s="118"/>
      <c r="B85" s="290"/>
      <c r="C85" s="253"/>
      <c r="D85" s="19" t="s">
        <v>17</v>
      </c>
      <c r="E85" s="20">
        <f t="shared" si="26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25">
      <c r="A86" s="118"/>
      <c r="B86" s="290"/>
      <c r="C86" s="253"/>
      <c r="D86" s="19" t="s">
        <v>18</v>
      </c>
      <c r="E86" s="20">
        <f t="shared" si="26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25">
      <c r="A87" s="118"/>
      <c r="B87" s="290"/>
      <c r="C87" s="253"/>
      <c r="D87" s="19" t="s">
        <v>19</v>
      </c>
      <c r="E87" s="20">
        <f t="shared" si="26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.049999999999997" customHeight="1" x14ac:dyDescent="0.25">
      <c r="A88" s="132"/>
      <c r="B88" s="291"/>
      <c r="C88" s="254"/>
      <c r="D88" s="19" t="s">
        <v>21</v>
      </c>
      <c r="E88" s="20">
        <f t="shared" si="26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25">
      <c r="A89" s="137" t="s">
        <v>53</v>
      </c>
      <c r="B89" s="289" t="s">
        <v>54</v>
      </c>
      <c r="C89" s="252" t="s">
        <v>16</v>
      </c>
      <c r="D89" s="19" t="s">
        <v>29</v>
      </c>
      <c r="E89" s="20">
        <f t="shared" si="26"/>
        <v>31882.1</v>
      </c>
      <c r="F89" s="21">
        <f t="shared" ref="F89:L89" si="29">SUM(F90:F92)</f>
        <v>0</v>
      </c>
      <c r="G89" s="21">
        <f t="shared" si="29"/>
        <v>0</v>
      </c>
      <c r="H89" s="21">
        <f t="shared" si="29"/>
        <v>7738.4</v>
      </c>
      <c r="I89" s="21">
        <f t="shared" si="29"/>
        <v>8267.4</v>
      </c>
      <c r="J89" s="21">
        <f t="shared" si="29"/>
        <v>3721.1</v>
      </c>
      <c r="K89" s="21">
        <f t="shared" si="29"/>
        <v>2584.3000000000002</v>
      </c>
      <c r="L89" s="21">
        <f t="shared" si="29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3" customHeight="1" x14ac:dyDescent="0.25">
      <c r="A90" s="118"/>
      <c r="B90" s="230"/>
      <c r="C90" s="253"/>
      <c r="D90" s="19" t="s">
        <v>17</v>
      </c>
      <c r="E90" s="20">
        <f t="shared" si="26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25">
      <c r="A91" s="118"/>
      <c r="B91" s="230"/>
      <c r="C91" s="253"/>
      <c r="D91" s="19" t="s">
        <v>18</v>
      </c>
      <c r="E91" s="20">
        <f t="shared" si="26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25">
      <c r="A92" s="118"/>
      <c r="B92" s="230"/>
      <c r="C92" s="253"/>
      <c r="D92" s="19" t="s">
        <v>19</v>
      </c>
      <c r="E92" s="20">
        <f t="shared" si="26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29.95" customHeight="1" x14ac:dyDescent="0.25">
      <c r="A93" s="118"/>
      <c r="B93" s="231"/>
      <c r="C93" s="254"/>
      <c r="D93" s="19" t="s">
        <v>21</v>
      </c>
      <c r="E93" s="20">
        <f t="shared" si="26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25">
      <c r="A94" s="135" t="s">
        <v>55</v>
      </c>
      <c r="B94" s="226" t="s">
        <v>173</v>
      </c>
      <c r="C94" s="32"/>
      <c r="D94" s="19" t="s">
        <v>29</v>
      </c>
      <c r="E94" s="20">
        <f t="shared" si="26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0">SUM(J95:J97)</f>
        <v>4272.3999999999996</v>
      </c>
      <c r="K94" s="21">
        <f t="shared" si="30"/>
        <v>3460.7000000000003</v>
      </c>
      <c r="L94" s="21">
        <f t="shared" si="30"/>
        <v>3888.7999999999997</v>
      </c>
      <c r="M94" s="21">
        <f t="shared" si="30"/>
        <v>3851.7999999999997</v>
      </c>
      <c r="N94" s="21">
        <f t="shared" si="30"/>
        <v>4752</v>
      </c>
      <c r="O94" s="21">
        <f t="shared" si="30"/>
        <v>5110.1000000000004</v>
      </c>
      <c r="P94" s="21">
        <f t="shared" si="30"/>
        <v>5040.5</v>
      </c>
      <c r="Q94" s="21">
        <f t="shared" si="30"/>
        <v>4963.9000000000005</v>
      </c>
      <c r="R94" s="38"/>
      <c r="S94" s="38"/>
      <c r="T94" s="2">
        <v>4585</v>
      </c>
      <c r="U94" s="2"/>
    </row>
    <row r="95" spans="1:21" ht="25.55" customHeight="1" x14ac:dyDescent="0.25">
      <c r="A95" s="104"/>
      <c r="B95" s="227"/>
      <c r="C95" s="119"/>
      <c r="D95" s="19" t="s">
        <v>17</v>
      </c>
      <c r="E95" s="20">
        <f t="shared" si="26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15" customHeight="1" x14ac:dyDescent="0.25">
      <c r="A96" s="104"/>
      <c r="B96" s="227"/>
      <c r="C96" s="119"/>
      <c r="D96" s="19" t="s">
        <v>18</v>
      </c>
      <c r="E96" s="20">
        <f t="shared" si="26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25">
      <c r="A97" s="104"/>
      <c r="B97" s="227"/>
      <c r="C97" s="119"/>
      <c r="D97" s="19" t="s">
        <v>19</v>
      </c>
      <c r="E97" s="20">
        <f t="shared" si="26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29.95" customHeight="1" x14ac:dyDescent="0.25">
      <c r="A98" s="112"/>
      <c r="B98" s="228"/>
      <c r="C98" s="120"/>
      <c r="D98" s="19" t="s">
        <v>21</v>
      </c>
      <c r="E98" s="20">
        <f t="shared" si="26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65" customHeight="1" x14ac:dyDescent="0.25">
      <c r="A99" s="269" t="s">
        <v>146</v>
      </c>
      <c r="B99" s="245" t="s">
        <v>147</v>
      </c>
      <c r="C99" s="122"/>
      <c r="D99" s="25" t="s">
        <v>29</v>
      </c>
      <c r="E99" s="26">
        <f t="shared" ref="E99:E108" si="31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2">SUM(J100:J102)</f>
        <v>0</v>
      </c>
      <c r="K99" s="21">
        <f t="shared" si="32"/>
        <v>17799.400000000001</v>
      </c>
      <c r="L99" s="21">
        <f t="shared" si="32"/>
        <v>12828.999999999998</v>
      </c>
      <c r="M99" s="21">
        <f t="shared" si="32"/>
        <v>0</v>
      </c>
      <c r="N99" s="21">
        <f t="shared" si="32"/>
        <v>0</v>
      </c>
      <c r="O99" s="21">
        <f t="shared" si="32"/>
        <v>0</v>
      </c>
      <c r="P99" s="21">
        <f t="shared" si="32"/>
        <v>0</v>
      </c>
      <c r="Q99" s="21">
        <f t="shared" si="32"/>
        <v>0</v>
      </c>
      <c r="R99" s="38"/>
      <c r="S99" s="38"/>
      <c r="T99" s="2"/>
      <c r="U99" s="2"/>
    </row>
    <row r="100" spans="1:21" ht="29" customHeight="1" x14ac:dyDescent="0.25">
      <c r="A100" s="270"/>
      <c r="B100" s="290"/>
      <c r="C100" s="122"/>
      <c r="D100" s="19" t="s">
        <v>17</v>
      </c>
      <c r="E100" s="20">
        <f t="shared" si="31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" customHeight="1" x14ac:dyDescent="0.25">
      <c r="A101" s="270"/>
      <c r="B101" s="290"/>
      <c r="C101" s="122"/>
      <c r="D101" s="19" t="s">
        <v>18</v>
      </c>
      <c r="E101" s="20">
        <f t="shared" si="31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5" customHeight="1" x14ac:dyDescent="0.25">
      <c r="A102" s="270"/>
      <c r="B102" s="290"/>
      <c r="C102" s="122"/>
      <c r="D102" s="19" t="s">
        <v>19</v>
      </c>
      <c r="E102" s="20">
        <f t="shared" si="31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" customHeight="1" x14ac:dyDescent="0.25">
      <c r="A103" s="270"/>
      <c r="B103" s="290"/>
      <c r="C103" s="122"/>
      <c r="D103" s="19" t="s">
        <v>21</v>
      </c>
      <c r="E103" s="20">
        <f t="shared" si="31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0.95" customHeight="1" x14ac:dyDescent="0.25">
      <c r="A104" s="294" t="s">
        <v>157</v>
      </c>
      <c r="B104" s="226" t="s">
        <v>158</v>
      </c>
      <c r="C104" s="119"/>
      <c r="D104" s="19" t="s">
        <v>29</v>
      </c>
      <c r="E104" s="20">
        <f t="shared" si="31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3">SUM(J105:J107)</f>
        <v>0</v>
      </c>
      <c r="K104" s="21">
        <f t="shared" si="33"/>
        <v>0</v>
      </c>
      <c r="L104" s="21">
        <f t="shared" si="33"/>
        <v>35457</v>
      </c>
      <c r="M104" s="21">
        <f t="shared" si="33"/>
        <v>6991.6</v>
      </c>
      <c r="N104" s="21">
        <f t="shared" si="33"/>
        <v>2805.9</v>
      </c>
      <c r="O104" s="21">
        <f t="shared" si="33"/>
        <v>0</v>
      </c>
      <c r="P104" s="21">
        <f t="shared" si="33"/>
        <v>0</v>
      </c>
      <c r="Q104" s="21">
        <f t="shared" si="33"/>
        <v>0</v>
      </c>
      <c r="R104" s="38"/>
      <c r="S104" s="38"/>
      <c r="T104" s="2">
        <v>6991.6</v>
      </c>
      <c r="U104" s="2"/>
    </row>
    <row r="105" spans="1:21" ht="20.3" customHeight="1" x14ac:dyDescent="0.25">
      <c r="A105" s="267"/>
      <c r="B105" s="227"/>
      <c r="C105" s="119"/>
      <c r="D105" s="19" t="s">
        <v>17</v>
      </c>
      <c r="E105" s="20">
        <f t="shared" si="31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99999999999997" customHeight="1" x14ac:dyDescent="0.25">
      <c r="A106" s="267"/>
      <c r="B106" s="227"/>
      <c r="C106" s="120"/>
      <c r="D106" s="19" t="s">
        <v>18</v>
      </c>
      <c r="E106" s="20">
        <f t="shared" si="31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3" customHeight="1" x14ac:dyDescent="0.25">
      <c r="A107" s="104"/>
      <c r="B107" s="227"/>
      <c r="C107" s="119"/>
      <c r="D107" s="25" t="s">
        <v>19</v>
      </c>
      <c r="E107" s="26">
        <f t="shared" si="31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29.95" customHeight="1" x14ac:dyDescent="0.25">
      <c r="A108" s="112"/>
      <c r="B108" s="228"/>
      <c r="C108" s="119"/>
      <c r="D108" s="19" t="s">
        <v>21</v>
      </c>
      <c r="E108" s="20">
        <f t="shared" si="31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149999999999999" customHeight="1" x14ac:dyDescent="0.25">
      <c r="A109" s="259" t="s">
        <v>163</v>
      </c>
      <c r="B109" s="284" t="s">
        <v>164</v>
      </c>
      <c r="C109" s="170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4">SUM(J110:J112)</f>
        <v>0</v>
      </c>
      <c r="K109" s="21">
        <f t="shared" si="34"/>
        <v>0</v>
      </c>
      <c r="L109" s="21">
        <f t="shared" si="34"/>
        <v>10342</v>
      </c>
      <c r="M109" s="21">
        <f t="shared" si="34"/>
        <v>24225.8</v>
      </c>
      <c r="N109" s="21">
        <f t="shared" si="34"/>
        <v>38393.1</v>
      </c>
      <c r="O109" s="21">
        <f t="shared" si="34"/>
        <v>72944.600000000006</v>
      </c>
      <c r="P109" s="21">
        <f t="shared" si="34"/>
        <v>65985.899999999994</v>
      </c>
      <c r="Q109" s="21">
        <f t="shared" si="34"/>
        <v>65854.899999999994</v>
      </c>
      <c r="R109" s="38"/>
      <c r="S109" s="38"/>
      <c r="T109" s="2">
        <v>59090.5</v>
      </c>
      <c r="U109" s="2"/>
    </row>
    <row r="110" spans="1:21" ht="23.9" customHeight="1" x14ac:dyDescent="0.25">
      <c r="A110" s="251"/>
      <c r="B110" s="285"/>
      <c r="C110" s="170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5" customHeight="1" x14ac:dyDescent="0.25">
      <c r="A111" s="251"/>
      <c r="B111" s="285"/>
      <c r="C111" s="170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25">
      <c r="A112" s="251"/>
      <c r="B112" s="285"/>
      <c r="C112" s="170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5" customHeight="1" x14ac:dyDescent="0.25">
      <c r="A113" s="279"/>
      <c r="B113" s="34"/>
      <c r="C113" s="171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5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" customHeight="1" x14ac:dyDescent="0.25">
      <c r="A115" s="283" t="s">
        <v>167</v>
      </c>
      <c r="B115" s="226" t="s">
        <v>180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5">SUM(J116:J118)</f>
        <v>0</v>
      </c>
      <c r="K115" s="21">
        <f t="shared" si="35"/>
        <v>0</v>
      </c>
      <c r="L115" s="21">
        <f t="shared" si="35"/>
        <v>10000</v>
      </c>
      <c r="M115" s="21">
        <f>SUM(M116:M118)</f>
        <v>18780</v>
      </c>
      <c r="N115" s="21">
        <f t="shared" si="35"/>
        <v>19200</v>
      </c>
      <c r="O115" s="21">
        <f t="shared" si="35"/>
        <v>14400</v>
      </c>
      <c r="P115" s="21">
        <f t="shared" si="35"/>
        <v>19200</v>
      </c>
      <c r="Q115" s="21">
        <f t="shared" si="35"/>
        <v>0</v>
      </c>
      <c r="R115" s="38"/>
      <c r="S115" s="38"/>
      <c r="T115" s="2"/>
      <c r="U115" s="2"/>
    </row>
    <row r="116" spans="1:21" ht="58.95" customHeight="1" x14ac:dyDescent="0.25">
      <c r="A116" s="283"/>
      <c r="B116" s="230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25">
      <c r="A117" s="283"/>
      <c r="B117" s="230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25">
      <c r="A118" s="283"/>
      <c r="B118" s="230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25">
      <c r="A119" s="283"/>
      <c r="B119" s="231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25">
      <c r="A120" s="259" t="s">
        <v>168</v>
      </c>
      <c r="B120" s="284" t="s">
        <v>242</v>
      </c>
      <c r="C120" s="119"/>
      <c r="D120" s="19" t="s">
        <v>29</v>
      </c>
      <c r="E120" s="20">
        <f t="shared" ref="E120:E129" si="36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7">SUM(J121:J123)</f>
        <v>0</v>
      </c>
      <c r="K120" s="21">
        <f t="shared" si="37"/>
        <v>0</v>
      </c>
      <c r="L120" s="21">
        <f t="shared" si="37"/>
        <v>47172.4</v>
      </c>
      <c r="M120" s="21">
        <f t="shared" si="37"/>
        <v>140696.6</v>
      </c>
      <c r="N120" s="21">
        <f>SUM(N121:N123)</f>
        <v>133059</v>
      </c>
      <c r="O120" s="21">
        <f t="shared" si="37"/>
        <v>138108.6</v>
      </c>
      <c r="P120" s="21">
        <f t="shared" si="37"/>
        <v>138108.6</v>
      </c>
      <c r="Q120" s="21">
        <f t="shared" si="37"/>
        <v>138234.9</v>
      </c>
      <c r="R120" s="38"/>
      <c r="S120" s="38"/>
      <c r="T120" s="2">
        <v>141517.29999999999</v>
      </c>
      <c r="U120" s="2"/>
    </row>
    <row r="121" spans="1:21" ht="22.95" customHeight="1" x14ac:dyDescent="0.25">
      <c r="A121" s="251"/>
      <c r="B121" s="285"/>
      <c r="C121" s="119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" customHeight="1" x14ac:dyDescent="0.25">
      <c r="A122" s="251"/>
      <c r="B122" s="285"/>
      <c r="C122" s="119"/>
      <c r="D122" s="19" t="s">
        <v>18</v>
      </c>
      <c r="E122" s="20">
        <f t="shared" si="36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25">
      <c r="A123" s="251"/>
      <c r="B123" s="285"/>
      <c r="C123" s="119"/>
      <c r="D123" s="19" t="s">
        <v>19</v>
      </c>
      <c r="E123" s="20">
        <f t="shared" si="36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8" customHeight="1" x14ac:dyDescent="0.25">
      <c r="A124" s="251"/>
      <c r="B124" s="286"/>
      <c r="C124" s="120"/>
      <c r="D124" s="19" t="s">
        <v>21</v>
      </c>
      <c r="E124" s="20">
        <f t="shared" si="36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25">
      <c r="A125" s="281" t="s">
        <v>170</v>
      </c>
      <c r="B125" s="226" t="s">
        <v>171</v>
      </c>
      <c r="C125" s="119"/>
      <c r="D125" s="19" t="s">
        <v>29</v>
      </c>
      <c r="E125" s="20">
        <f t="shared" si="36"/>
        <v>838523.3</v>
      </c>
      <c r="F125" s="21"/>
      <c r="G125" s="21">
        <v>0</v>
      </c>
      <c r="H125" s="21">
        <v>0</v>
      </c>
      <c r="I125" s="21">
        <v>0</v>
      </c>
      <c r="J125" s="21">
        <f t="shared" ref="J125:Q125" si="38">SUM(J126:J128)</f>
        <v>0</v>
      </c>
      <c r="K125" s="21">
        <f t="shared" si="38"/>
        <v>0</v>
      </c>
      <c r="L125" s="21">
        <f>SUM(L126:L128)</f>
        <v>67636</v>
      </c>
      <c r="M125" s="21">
        <f t="shared" si="38"/>
        <v>138862.29999999999</v>
      </c>
      <c r="N125" s="21">
        <f t="shared" si="38"/>
        <v>161576.29999999999</v>
      </c>
      <c r="O125" s="21">
        <f t="shared" si="38"/>
        <v>158101.30000000002</v>
      </c>
      <c r="P125" s="21">
        <f t="shared" si="38"/>
        <v>158101.30000000002</v>
      </c>
      <c r="Q125" s="21">
        <f t="shared" si="38"/>
        <v>154246.1</v>
      </c>
      <c r="R125" s="38"/>
      <c r="S125" s="38"/>
      <c r="T125" s="2">
        <v>138862.29999999999</v>
      </c>
      <c r="U125" s="2"/>
    </row>
    <row r="126" spans="1:21" ht="26.85" customHeight="1" x14ac:dyDescent="0.25">
      <c r="A126" s="258"/>
      <c r="B126" s="227"/>
      <c r="C126" s="119"/>
      <c r="D126" s="19" t="s">
        <v>17</v>
      </c>
      <c r="E126" s="20">
        <f t="shared" si="36"/>
        <v>630425.30000000005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f>154246+0.1</f>
        <v>154246.1</v>
      </c>
      <c r="R126" s="38"/>
      <c r="S126" s="38"/>
      <c r="T126" s="2"/>
      <c r="U126" s="2"/>
    </row>
    <row r="127" spans="1:21" ht="27.65" customHeight="1" x14ac:dyDescent="0.25">
      <c r="A127" s="118"/>
      <c r="B127" s="227"/>
      <c r="C127" s="119"/>
      <c r="D127" s="19" t="s">
        <v>18</v>
      </c>
      <c r="E127" s="20">
        <f t="shared" si="36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25">
      <c r="A128" s="118"/>
      <c r="B128" s="227"/>
      <c r="C128" s="120"/>
      <c r="D128" s="19" t="s">
        <v>19</v>
      </c>
      <c r="E128" s="20">
        <f t="shared" si="36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25">
      <c r="A129" s="132"/>
      <c r="B129" s="228"/>
      <c r="C129" s="119"/>
      <c r="D129" s="25" t="s">
        <v>21</v>
      </c>
      <c r="E129" s="20">
        <f t="shared" si="36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25">
      <c r="A130" s="281" t="s">
        <v>177</v>
      </c>
      <c r="B130" s="226" t="s">
        <v>178</v>
      </c>
      <c r="C130" s="122"/>
      <c r="D130" s="19" t="s">
        <v>29</v>
      </c>
      <c r="E130" s="20">
        <f t="shared" ref="E130:E144" si="39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0">SUM(J131:J133)</f>
        <v>0</v>
      </c>
      <c r="K130" s="21">
        <f t="shared" si="40"/>
        <v>0</v>
      </c>
      <c r="L130" s="21">
        <f t="shared" si="40"/>
        <v>1954.2</v>
      </c>
      <c r="M130" s="21">
        <f t="shared" si="40"/>
        <v>200</v>
      </c>
      <c r="N130" s="21">
        <f t="shared" si="40"/>
        <v>688.9</v>
      </c>
      <c r="O130" s="21">
        <f t="shared" si="40"/>
        <v>390</v>
      </c>
      <c r="P130" s="21">
        <f t="shared" si="40"/>
        <v>459.5</v>
      </c>
      <c r="Q130" s="21">
        <f t="shared" si="40"/>
        <v>452.7</v>
      </c>
      <c r="R130" s="38"/>
      <c r="S130" s="38"/>
      <c r="T130" s="2">
        <v>200</v>
      </c>
      <c r="U130" s="2"/>
    </row>
    <row r="131" spans="1:21" ht="30.8" customHeight="1" x14ac:dyDescent="0.25">
      <c r="A131" s="270"/>
      <c r="B131" s="230"/>
      <c r="C131" s="122"/>
      <c r="D131" s="19" t="s">
        <v>17</v>
      </c>
      <c r="E131" s="20">
        <f t="shared" si="39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25">
      <c r="A132" s="270"/>
      <c r="B132" s="230"/>
      <c r="C132" s="122"/>
      <c r="D132" s="19" t="s">
        <v>18</v>
      </c>
      <c r="E132" s="20">
        <f t="shared" si="39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29.95" customHeight="1" x14ac:dyDescent="0.25">
      <c r="A133" s="270"/>
      <c r="B133" s="230"/>
      <c r="C133" s="122"/>
      <c r="D133" s="19" t="s">
        <v>19</v>
      </c>
      <c r="E133" s="20">
        <f t="shared" si="39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99999999999994" customHeight="1" x14ac:dyDescent="0.25">
      <c r="A134" s="293"/>
      <c r="B134" s="231"/>
      <c r="C134" s="122"/>
      <c r="D134" s="19" t="s">
        <v>21</v>
      </c>
      <c r="E134" s="20">
        <f t="shared" si="39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5" customHeight="1" x14ac:dyDescent="0.25">
      <c r="A135" s="294" t="s">
        <v>183</v>
      </c>
      <c r="B135" s="295" t="s">
        <v>185</v>
      </c>
      <c r="C135" s="119"/>
      <c r="D135" s="19" t="s">
        <v>29</v>
      </c>
      <c r="E135" s="20">
        <f t="shared" si="39"/>
        <v>237170.19999999998</v>
      </c>
      <c r="F135" s="21"/>
      <c r="G135" s="21">
        <v>0</v>
      </c>
      <c r="H135" s="21">
        <v>0</v>
      </c>
      <c r="I135" s="21">
        <v>0</v>
      </c>
      <c r="J135" s="21">
        <f t="shared" ref="J135:Q135" si="41">SUM(J136:J138)</f>
        <v>0</v>
      </c>
      <c r="K135" s="21">
        <f t="shared" si="41"/>
        <v>0</v>
      </c>
      <c r="L135" s="21">
        <f t="shared" si="41"/>
        <v>0</v>
      </c>
      <c r="M135" s="21">
        <f t="shared" si="41"/>
        <v>53172.200000000004</v>
      </c>
      <c r="N135" s="21">
        <f t="shared" si="41"/>
        <v>69017.600000000006</v>
      </c>
      <c r="O135" s="21">
        <f t="shared" si="41"/>
        <v>36458.799999999996</v>
      </c>
      <c r="P135" s="21">
        <f t="shared" si="41"/>
        <v>39552.699999999997</v>
      </c>
      <c r="Q135" s="21">
        <f t="shared" si="41"/>
        <v>38968.9</v>
      </c>
      <c r="R135" s="38"/>
      <c r="S135" s="38"/>
      <c r="T135" s="2">
        <v>33979.800000000003</v>
      </c>
      <c r="U135" s="2"/>
    </row>
    <row r="136" spans="1:21" ht="32.9" customHeight="1" x14ac:dyDescent="0.25">
      <c r="A136" s="267"/>
      <c r="B136" s="296"/>
      <c r="C136" s="119"/>
      <c r="D136" s="19" t="s">
        <v>17</v>
      </c>
      <c r="E136" s="20">
        <f t="shared" si="39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85" customHeight="1" x14ac:dyDescent="0.25">
      <c r="A137" s="267"/>
      <c r="B137" s="296"/>
      <c r="C137" s="120"/>
      <c r="D137" s="19" t="s">
        <v>18</v>
      </c>
      <c r="E137" s="20">
        <f t="shared" si="39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" customHeight="1" x14ac:dyDescent="0.25">
      <c r="A138" s="104"/>
      <c r="B138" s="130"/>
      <c r="C138" s="120"/>
      <c r="D138" s="25" t="s">
        <v>19</v>
      </c>
      <c r="E138" s="26">
        <f t="shared" si="39"/>
        <v>237170.19999999998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16">
        <f>33564.2+2494.6+400</f>
        <v>36458.799999999996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15" customHeight="1" x14ac:dyDescent="0.25">
      <c r="A139" s="104"/>
      <c r="B139" s="130"/>
      <c r="C139" s="119"/>
      <c r="D139" s="25" t="s">
        <v>21</v>
      </c>
      <c r="E139" s="20">
        <f t="shared" si="39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" customHeight="1" x14ac:dyDescent="0.25">
      <c r="A140" s="178" t="s">
        <v>186</v>
      </c>
      <c r="B140" s="226" t="s">
        <v>193</v>
      </c>
      <c r="C140" s="170"/>
      <c r="D140" s="19" t="s">
        <v>29</v>
      </c>
      <c r="E140" s="20">
        <f t="shared" si="39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2">SUM(J141:J143)</f>
        <v>0</v>
      </c>
      <c r="K140" s="21">
        <f t="shared" si="42"/>
        <v>0</v>
      </c>
      <c r="L140" s="21">
        <f t="shared" si="42"/>
        <v>0</v>
      </c>
      <c r="M140" s="21">
        <f t="shared" si="42"/>
        <v>812</v>
      </c>
      <c r="N140" s="21">
        <f t="shared" si="42"/>
        <v>0</v>
      </c>
      <c r="O140" s="21">
        <f t="shared" si="42"/>
        <v>0</v>
      </c>
      <c r="P140" s="21">
        <f t="shared" si="42"/>
        <v>0</v>
      </c>
      <c r="Q140" s="21">
        <f t="shared" si="42"/>
        <v>0</v>
      </c>
      <c r="R140" s="38"/>
      <c r="S140" s="38"/>
      <c r="T140" s="2">
        <v>812</v>
      </c>
      <c r="U140" s="2"/>
    </row>
    <row r="141" spans="1:21" ht="33.4" customHeight="1" x14ac:dyDescent="0.25">
      <c r="A141" s="179"/>
      <c r="B141" s="230"/>
      <c r="C141" s="170"/>
      <c r="D141" s="19" t="s">
        <v>17</v>
      </c>
      <c r="E141" s="20">
        <f t="shared" si="39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" customHeight="1" x14ac:dyDescent="0.25">
      <c r="A142" s="183"/>
      <c r="B142" s="231"/>
      <c r="C142" s="171"/>
      <c r="D142" s="19" t="s">
        <v>18</v>
      </c>
      <c r="E142" s="20">
        <f t="shared" si="39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4" customHeight="1" x14ac:dyDescent="0.25">
      <c r="A143" s="104"/>
      <c r="B143" s="130"/>
      <c r="C143" s="120"/>
      <c r="D143" s="25" t="s">
        <v>19</v>
      </c>
      <c r="E143" s="26">
        <f t="shared" si="39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05" customHeight="1" x14ac:dyDescent="0.25">
      <c r="A144" s="112"/>
      <c r="B144" s="131"/>
      <c r="C144" s="119"/>
      <c r="D144" s="25" t="s">
        <v>21</v>
      </c>
      <c r="E144" s="26">
        <f t="shared" si="39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.05" customHeight="1" x14ac:dyDescent="0.25">
      <c r="A145" s="103" t="s">
        <v>201</v>
      </c>
      <c r="B145" s="226" t="s">
        <v>202</v>
      </c>
      <c r="C145" s="119"/>
      <c r="D145" s="19" t="s">
        <v>29</v>
      </c>
      <c r="E145" s="20">
        <f t="shared" ref="E145:E159" si="43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4">SUM(J146:J148)</f>
        <v>0</v>
      </c>
      <c r="K145" s="21">
        <f t="shared" si="44"/>
        <v>0</v>
      </c>
      <c r="L145" s="21">
        <f t="shared" si="44"/>
        <v>0</v>
      </c>
      <c r="M145" s="21">
        <f t="shared" si="44"/>
        <v>0</v>
      </c>
      <c r="N145" s="21">
        <f t="shared" si="44"/>
        <v>190.89999999999998</v>
      </c>
      <c r="O145" s="21">
        <f t="shared" si="44"/>
        <v>339.40000000000003</v>
      </c>
      <c r="P145" s="21">
        <f t="shared" si="44"/>
        <v>664.6</v>
      </c>
      <c r="Q145" s="21">
        <f t="shared" si="44"/>
        <v>664.6</v>
      </c>
      <c r="R145" s="38"/>
      <c r="S145" s="38"/>
      <c r="T145" s="2"/>
      <c r="U145" s="2"/>
    </row>
    <row r="146" spans="1:21" ht="53.2" customHeight="1" x14ac:dyDescent="0.25">
      <c r="A146" s="104"/>
      <c r="B146" s="227"/>
      <c r="C146" s="119"/>
      <c r="D146" s="19" t="s">
        <v>17</v>
      </c>
      <c r="E146" s="20">
        <f t="shared" si="43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" customHeight="1" x14ac:dyDescent="0.25">
      <c r="A147" s="104"/>
      <c r="B147" s="227"/>
      <c r="C147" s="119"/>
      <c r="D147" s="19" t="s">
        <v>18</v>
      </c>
      <c r="E147" s="20">
        <f t="shared" si="43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4" customHeight="1" x14ac:dyDescent="0.25">
      <c r="A148" s="104"/>
      <c r="B148" s="227"/>
      <c r="C148" s="119"/>
      <c r="D148" s="19" t="s">
        <v>19</v>
      </c>
      <c r="E148" s="20">
        <f t="shared" si="43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25">
      <c r="A149" s="112"/>
      <c r="B149" s="228"/>
      <c r="C149" s="119"/>
      <c r="D149" s="25" t="s">
        <v>21</v>
      </c>
      <c r="E149" s="26">
        <f t="shared" si="43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799999999999997" customHeight="1" x14ac:dyDescent="0.25">
      <c r="A150" s="103" t="s">
        <v>205</v>
      </c>
      <c r="B150" s="226" t="s">
        <v>206</v>
      </c>
      <c r="C150" s="119"/>
      <c r="D150" s="19" t="s">
        <v>29</v>
      </c>
      <c r="E150" s="20">
        <f t="shared" si="43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5">SUM(J151:J153)</f>
        <v>0</v>
      </c>
      <c r="K150" s="21">
        <f t="shared" si="45"/>
        <v>0</v>
      </c>
      <c r="L150" s="21">
        <f t="shared" si="45"/>
        <v>0</v>
      </c>
      <c r="M150" s="21">
        <f t="shared" si="45"/>
        <v>0</v>
      </c>
      <c r="N150" s="21">
        <f t="shared" si="45"/>
        <v>1489.2</v>
      </c>
      <c r="O150" s="21">
        <f t="shared" si="45"/>
        <v>0</v>
      </c>
      <c r="P150" s="21">
        <f t="shared" si="45"/>
        <v>0</v>
      </c>
      <c r="Q150" s="21">
        <f t="shared" si="45"/>
        <v>0</v>
      </c>
      <c r="R150" s="38"/>
      <c r="S150" s="38"/>
      <c r="T150" s="2"/>
      <c r="U150" s="2"/>
    </row>
    <row r="151" spans="1:21" ht="39.450000000000003" customHeight="1" x14ac:dyDescent="0.25">
      <c r="A151" s="104"/>
      <c r="B151" s="227"/>
      <c r="C151" s="119"/>
      <c r="D151" s="19" t="s">
        <v>17</v>
      </c>
      <c r="E151" s="20">
        <f t="shared" si="43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5" customHeight="1" x14ac:dyDescent="0.25">
      <c r="A152" s="104"/>
      <c r="B152" s="227"/>
      <c r="C152" s="119"/>
      <c r="D152" s="19" t="s">
        <v>18</v>
      </c>
      <c r="E152" s="20">
        <f t="shared" si="43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25">
      <c r="A153" s="104"/>
      <c r="B153" s="227"/>
      <c r="C153" s="119"/>
      <c r="D153" s="19" t="s">
        <v>19</v>
      </c>
      <c r="E153" s="20">
        <f t="shared" si="43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05" customHeight="1" x14ac:dyDescent="0.25">
      <c r="A154" s="112"/>
      <c r="B154" s="228"/>
      <c r="C154" s="119"/>
      <c r="D154" s="25" t="s">
        <v>21</v>
      </c>
      <c r="E154" s="26">
        <f t="shared" si="43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5" customHeight="1" x14ac:dyDescent="0.25">
      <c r="A155" s="185" t="s">
        <v>207</v>
      </c>
      <c r="B155" s="259" t="s">
        <v>208</v>
      </c>
      <c r="C155" s="170"/>
      <c r="D155" s="19" t="s">
        <v>29</v>
      </c>
      <c r="E155" s="20">
        <f t="shared" si="43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6">SUM(J156:J158)</f>
        <v>0</v>
      </c>
      <c r="K155" s="21">
        <f t="shared" si="46"/>
        <v>0</v>
      </c>
      <c r="L155" s="21">
        <f t="shared" si="46"/>
        <v>0</v>
      </c>
      <c r="M155" s="21">
        <f t="shared" si="46"/>
        <v>0</v>
      </c>
      <c r="N155" s="21">
        <f t="shared" si="46"/>
        <v>42.800000000000011</v>
      </c>
      <c r="O155" s="21">
        <f t="shared" si="46"/>
        <v>0</v>
      </c>
      <c r="P155" s="21">
        <f t="shared" si="46"/>
        <v>0</v>
      </c>
      <c r="Q155" s="21">
        <f t="shared" si="46"/>
        <v>0</v>
      </c>
      <c r="R155" s="38"/>
      <c r="S155" s="38"/>
      <c r="T155" s="2"/>
      <c r="U155" s="2"/>
    </row>
    <row r="156" spans="1:21" ht="60.4" customHeight="1" x14ac:dyDescent="0.25">
      <c r="A156" s="179"/>
      <c r="B156" s="258"/>
      <c r="C156" s="170"/>
      <c r="D156" s="19" t="s">
        <v>17</v>
      </c>
      <c r="E156" s="20">
        <f t="shared" si="43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25">
      <c r="A157" s="179"/>
      <c r="B157" s="258"/>
      <c r="C157" s="170"/>
      <c r="D157" s="19" t="s">
        <v>18</v>
      </c>
      <c r="E157" s="20">
        <f t="shared" si="43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.05" customHeight="1" x14ac:dyDescent="0.25">
      <c r="A158" s="179"/>
      <c r="B158" s="258"/>
      <c r="C158" s="170"/>
      <c r="D158" s="19" t="s">
        <v>19</v>
      </c>
      <c r="E158" s="20">
        <f t="shared" si="43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" customHeight="1" x14ac:dyDescent="0.25">
      <c r="A159" s="183"/>
      <c r="B159" s="271"/>
      <c r="C159" s="171"/>
      <c r="D159" s="25" t="s">
        <v>21</v>
      </c>
      <c r="E159" s="26">
        <f t="shared" si="43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799999999999997" customHeight="1" x14ac:dyDescent="0.25">
      <c r="A160" s="103" t="s">
        <v>209</v>
      </c>
      <c r="B160" s="292" t="s">
        <v>210</v>
      </c>
      <c r="C160" s="119"/>
      <c r="D160" s="25" t="s">
        <v>29</v>
      </c>
      <c r="E160" s="20">
        <f t="shared" ref="E160:E175" si="47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48">SUM(J161:J163)</f>
        <v>0</v>
      </c>
      <c r="K160" s="21">
        <f t="shared" si="48"/>
        <v>0</v>
      </c>
      <c r="L160" s="21">
        <f t="shared" si="48"/>
        <v>0</v>
      </c>
      <c r="M160" s="21">
        <f t="shared" si="48"/>
        <v>0</v>
      </c>
      <c r="N160" s="21">
        <f t="shared" si="48"/>
        <v>0</v>
      </c>
      <c r="O160" s="21">
        <f t="shared" si="48"/>
        <v>20306.099999999999</v>
      </c>
      <c r="P160" s="21">
        <f t="shared" si="48"/>
        <v>20306.099999999999</v>
      </c>
      <c r="Q160" s="21">
        <f t="shared" si="48"/>
        <v>20306.099999999999</v>
      </c>
      <c r="R160" s="38"/>
      <c r="S160" s="38"/>
      <c r="T160" s="2"/>
      <c r="U160" s="2"/>
    </row>
    <row r="161" spans="1:52" ht="75.45" customHeight="1" x14ac:dyDescent="0.25">
      <c r="A161" s="104"/>
      <c r="B161" s="290"/>
      <c r="C161" s="119"/>
      <c r="D161" s="19" t="s">
        <v>17</v>
      </c>
      <c r="E161" s="20">
        <f t="shared" si="47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5" customHeight="1" x14ac:dyDescent="0.25">
      <c r="A162" s="104"/>
      <c r="B162" s="290"/>
      <c r="C162" s="119"/>
      <c r="D162" s="19" t="s">
        <v>18</v>
      </c>
      <c r="E162" s="20">
        <f t="shared" si="47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" customHeight="1" x14ac:dyDescent="0.25">
      <c r="A163" s="104"/>
      <c r="B163" s="290"/>
      <c r="C163" s="119"/>
      <c r="D163" s="19" t="s">
        <v>19</v>
      </c>
      <c r="E163" s="20">
        <f t="shared" si="47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25">
      <c r="A164" s="112"/>
      <c r="B164" s="291"/>
      <c r="C164" s="119"/>
      <c r="D164" s="25" t="s">
        <v>21</v>
      </c>
      <c r="E164" s="26">
        <f t="shared" si="47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75" customHeight="1" x14ac:dyDescent="0.25">
      <c r="A165" s="103" t="s">
        <v>218</v>
      </c>
      <c r="B165" s="229" t="s">
        <v>222</v>
      </c>
      <c r="C165" s="119"/>
      <c r="D165" s="25" t="s">
        <v>29</v>
      </c>
      <c r="E165" s="20">
        <f t="shared" si="47"/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49">SUM(J166:J168)</f>
        <v>0</v>
      </c>
      <c r="K165" s="21">
        <f t="shared" si="49"/>
        <v>0</v>
      </c>
      <c r="L165" s="21">
        <f t="shared" si="49"/>
        <v>0</v>
      </c>
      <c r="M165" s="21">
        <f t="shared" si="49"/>
        <v>0</v>
      </c>
      <c r="N165" s="21">
        <f t="shared" si="49"/>
        <v>0</v>
      </c>
      <c r="O165" s="21">
        <f t="shared" si="49"/>
        <v>5726.3</v>
      </c>
      <c r="P165" s="21">
        <f t="shared" si="49"/>
        <v>0</v>
      </c>
      <c r="Q165" s="21">
        <f t="shared" si="49"/>
        <v>0</v>
      </c>
      <c r="R165" s="38"/>
      <c r="S165" s="38"/>
      <c r="T165" s="2"/>
      <c r="U165" s="2"/>
    </row>
    <row r="166" spans="1:52" ht="67.599999999999994" customHeight="1" x14ac:dyDescent="0.25">
      <c r="A166" s="104"/>
      <c r="B166" s="230"/>
      <c r="C166" s="119"/>
      <c r="D166" s="19" t="s">
        <v>17</v>
      </c>
      <c r="E166" s="20">
        <f t="shared" si="47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75" customHeight="1" x14ac:dyDescent="0.25">
      <c r="A167" s="104"/>
      <c r="B167" s="230"/>
      <c r="C167" s="119"/>
      <c r="D167" s="19" t="s">
        <v>18</v>
      </c>
      <c r="E167" s="20">
        <f t="shared" si="47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25">
      <c r="A168" s="104"/>
      <c r="B168" s="230"/>
      <c r="C168" s="119"/>
      <c r="D168" s="19" t="s">
        <v>19</v>
      </c>
      <c r="E168" s="20">
        <f t="shared" si="47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" customHeight="1" x14ac:dyDescent="0.25">
      <c r="A169" s="112"/>
      <c r="B169" s="231"/>
      <c r="C169" s="119"/>
      <c r="D169" s="25" t="s">
        <v>21</v>
      </c>
      <c r="E169" s="26">
        <f t="shared" si="47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5" customHeight="1" x14ac:dyDescent="0.25">
      <c r="A170" s="103" t="s">
        <v>219</v>
      </c>
      <c r="B170" s="226" t="s">
        <v>224</v>
      </c>
      <c r="C170" s="119"/>
      <c r="D170" s="19" t="s">
        <v>29</v>
      </c>
      <c r="E170" s="20">
        <f t="shared" si="47"/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0">SUM(J171:J173)</f>
        <v>0</v>
      </c>
      <c r="K170" s="21">
        <f t="shared" si="50"/>
        <v>0</v>
      </c>
      <c r="L170" s="21">
        <f t="shared" si="50"/>
        <v>0</v>
      </c>
      <c r="M170" s="21">
        <f t="shared" si="50"/>
        <v>0</v>
      </c>
      <c r="N170" s="21">
        <f t="shared" si="50"/>
        <v>0</v>
      </c>
      <c r="O170" s="21">
        <f t="shared" si="50"/>
        <v>1841.3</v>
      </c>
      <c r="P170" s="21">
        <f t="shared" si="50"/>
        <v>1784.1</v>
      </c>
      <c r="Q170" s="21">
        <f t="shared" si="50"/>
        <v>1745.5</v>
      </c>
      <c r="R170" s="38"/>
      <c r="S170" s="38"/>
      <c r="T170" s="2"/>
      <c r="U170" s="2"/>
    </row>
    <row r="171" spans="1:52" ht="47.15" customHeight="1" x14ac:dyDescent="0.25">
      <c r="A171" s="104"/>
      <c r="B171" s="230"/>
      <c r="C171" s="119"/>
      <c r="D171" s="19" t="s">
        <v>17</v>
      </c>
      <c r="E171" s="20">
        <f t="shared" si="47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5" customHeight="1" x14ac:dyDescent="0.25">
      <c r="A172" s="104"/>
      <c r="B172" s="230"/>
      <c r="C172" s="119"/>
      <c r="D172" s="19" t="s">
        <v>18</v>
      </c>
      <c r="E172" s="20">
        <f t="shared" si="47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5" customHeight="1" x14ac:dyDescent="0.25">
      <c r="A173" s="104"/>
      <c r="B173" s="230"/>
      <c r="C173" s="119"/>
      <c r="D173" s="19" t="s">
        <v>19</v>
      </c>
      <c r="E173" s="20">
        <f t="shared" si="47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5" customHeight="1" x14ac:dyDescent="0.25">
      <c r="A174" s="112"/>
      <c r="B174" s="231"/>
      <c r="C174" s="119"/>
      <c r="D174" s="25" t="s">
        <v>21</v>
      </c>
      <c r="E174" s="26">
        <f t="shared" si="47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25">
      <c r="A175" s="152" t="s">
        <v>56</v>
      </c>
      <c r="B175" s="155" t="s">
        <v>156</v>
      </c>
      <c r="C175" s="40"/>
      <c r="D175" s="41" t="s">
        <v>4</v>
      </c>
      <c r="E175" s="42">
        <f t="shared" si="47"/>
        <v>1952628.3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60039.9</v>
      </c>
      <c r="P175" s="18">
        <f>P178+P177</f>
        <v>16639.2</v>
      </c>
      <c r="Q175" s="18">
        <f>Q178+Q177</f>
        <v>2127.6</v>
      </c>
      <c r="R175" s="90"/>
      <c r="S175" s="90"/>
      <c r="T175" s="2"/>
      <c r="U175" s="2"/>
      <c r="AZ175" s="2"/>
    </row>
    <row r="176" spans="1:52" ht="24.9" customHeight="1" x14ac:dyDescent="0.25">
      <c r="A176" s="153"/>
      <c r="B176" s="156"/>
      <c r="C176" s="40"/>
      <c r="D176" s="19" t="s">
        <v>17</v>
      </c>
      <c r="E176" s="20">
        <f t="shared" ref="E176:E181" si="51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2">I231+I226</f>
        <v>1587.6</v>
      </c>
      <c r="J176" s="21">
        <f>J203</f>
        <v>0</v>
      </c>
      <c r="K176" s="21">
        <f t="shared" si="52"/>
        <v>0</v>
      </c>
      <c r="L176" s="21">
        <f t="shared" si="52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2"/>
        <v>0</v>
      </c>
      <c r="U176" s="21">
        <f t="shared" si="52"/>
        <v>0</v>
      </c>
      <c r="V176" s="21">
        <f t="shared" si="52"/>
        <v>0</v>
      </c>
      <c r="W176" s="21">
        <f t="shared" si="52"/>
        <v>0</v>
      </c>
      <c r="X176" s="21">
        <f t="shared" si="52"/>
        <v>0</v>
      </c>
    </row>
    <row r="177" spans="1:52" ht="24.05" customHeight="1" x14ac:dyDescent="0.25">
      <c r="A177" s="153"/>
      <c r="B177" s="156"/>
      <c r="C177" s="44"/>
      <c r="D177" s="19" t="s">
        <v>18</v>
      </c>
      <c r="E177" s="20">
        <f t="shared" si="51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.05" customHeight="1" x14ac:dyDescent="0.25">
      <c r="A178" s="211"/>
      <c r="B178" s="210"/>
      <c r="C178" s="44"/>
      <c r="D178" s="25" t="s">
        <v>19</v>
      </c>
      <c r="E178" s="26">
        <f t="shared" si="51"/>
        <v>597557.30000000016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16953.300000000003</v>
      </c>
      <c r="P178" s="21">
        <f>P185+P190+P195+P205+P211+P217+P223+P228+P238+P243+P233+P248+P254+P259+P264+P274+P279+P284+P289</f>
        <v>998.3</v>
      </c>
      <c r="Q178" s="21">
        <f>Q185+Q190+Q195+Q205+Q211+Q217+Q223+Q228+Q238+Q243+Q233+Q248+Q254+Q259+Q264+Q274+Q279+Q284+Q289</f>
        <v>127.6</v>
      </c>
      <c r="R178" s="38"/>
      <c r="S178" s="38"/>
      <c r="T178" s="2">
        <v>62237.5</v>
      </c>
      <c r="U178" s="2"/>
      <c r="AZ178" s="2"/>
    </row>
    <row r="179" spans="1:52" ht="63.65" customHeight="1" x14ac:dyDescent="0.25">
      <c r="A179" s="153"/>
      <c r="B179" s="156"/>
      <c r="C179" s="40"/>
      <c r="D179" s="25" t="s">
        <v>20</v>
      </c>
      <c r="E179" s="20">
        <f t="shared" si="51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3">I186+I191+I196+I206+I212+I218</f>
        <v>0</v>
      </c>
      <c r="J179" s="21">
        <f t="shared" si="53"/>
        <v>0</v>
      </c>
      <c r="K179" s="21">
        <f t="shared" si="53"/>
        <v>0</v>
      </c>
      <c r="L179" s="21">
        <f t="shared" si="53"/>
        <v>0</v>
      </c>
      <c r="M179" s="21">
        <f t="shared" si="53"/>
        <v>0</v>
      </c>
      <c r="N179" s="21">
        <f t="shared" si="53"/>
        <v>0</v>
      </c>
      <c r="O179" s="21">
        <f t="shared" si="53"/>
        <v>0</v>
      </c>
      <c r="P179" s="21">
        <f t="shared" si="53"/>
        <v>0</v>
      </c>
      <c r="Q179" s="21">
        <f t="shared" si="53"/>
        <v>0</v>
      </c>
      <c r="R179" s="38"/>
      <c r="S179" s="38"/>
      <c r="T179" s="2"/>
      <c r="U179" s="2"/>
    </row>
    <row r="180" spans="1:52" ht="56.95" customHeight="1" x14ac:dyDescent="0.25">
      <c r="A180" s="153"/>
      <c r="B180" s="156"/>
      <c r="C180" s="44"/>
      <c r="D180" s="19" t="s">
        <v>197</v>
      </c>
      <c r="E180" s="20">
        <f>SUM(G180:Q180)</f>
        <v>9050.2000000000007</v>
      </c>
      <c r="F180" s="18"/>
      <c r="G180" s="21">
        <f t="shared" ref="G180:Q180" si="54">G249</f>
        <v>0</v>
      </c>
      <c r="H180" s="21">
        <f t="shared" si="54"/>
        <v>0</v>
      </c>
      <c r="I180" s="21">
        <f t="shared" si="54"/>
        <v>0</v>
      </c>
      <c r="J180" s="21">
        <f t="shared" si="54"/>
        <v>0</v>
      </c>
      <c r="K180" s="21">
        <f t="shared" si="54"/>
        <v>0</v>
      </c>
      <c r="L180" s="21">
        <f t="shared" si="54"/>
        <v>0</v>
      </c>
      <c r="M180" s="21">
        <f t="shared" si="54"/>
        <v>9050.2000000000007</v>
      </c>
      <c r="N180" s="21">
        <f t="shared" si="54"/>
        <v>0</v>
      </c>
      <c r="O180" s="21">
        <f t="shared" si="54"/>
        <v>0</v>
      </c>
      <c r="P180" s="21">
        <f t="shared" si="54"/>
        <v>0</v>
      </c>
      <c r="Q180" s="21">
        <f t="shared" si="54"/>
        <v>0</v>
      </c>
      <c r="R180" s="38"/>
      <c r="S180" s="38"/>
      <c r="T180" s="2"/>
      <c r="U180" s="2"/>
    </row>
    <row r="181" spans="1:52" ht="28.5" customHeight="1" x14ac:dyDescent="0.25">
      <c r="A181" s="154"/>
      <c r="B181" s="157"/>
      <c r="C181" s="40"/>
      <c r="D181" s="25" t="s">
        <v>21</v>
      </c>
      <c r="E181" s="26">
        <f t="shared" si="51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8" hidden="1" customHeight="1" x14ac:dyDescent="0.25">
      <c r="A182" s="269" t="s">
        <v>57</v>
      </c>
      <c r="B182" s="251" t="s">
        <v>35</v>
      </c>
      <c r="C182" s="246" t="s">
        <v>28</v>
      </c>
      <c r="D182" s="19" t="s">
        <v>29</v>
      </c>
      <c r="E182" s="20">
        <f t="shared" ref="E182:E201" si="55">SUM(F182:M182)</f>
        <v>0</v>
      </c>
      <c r="F182" s="21">
        <f>SUM(F183:F185)</f>
        <v>0</v>
      </c>
      <c r="G182" s="21">
        <f t="shared" ref="G182:L182" si="56">SUM(G183:G185)</f>
        <v>0</v>
      </c>
      <c r="H182" s="21">
        <f t="shared" si="56"/>
        <v>0</v>
      </c>
      <c r="I182" s="21">
        <f t="shared" si="56"/>
        <v>0</v>
      </c>
      <c r="J182" s="21">
        <f t="shared" si="56"/>
        <v>0</v>
      </c>
      <c r="K182" s="21">
        <f t="shared" si="56"/>
        <v>0</v>
      </c>
      <c r="L182" s="21">
        <f t="shared" si="56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69"/>
      <c r="B183" s="251"/>
      <c r="C183" s="247"/>
      <c r="D183" s="19" t="s">
        <v>17</v>
      </c>
      <c r="E183" s="20">
        <f t="shared" si="55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69"/>
      <c r="B184" s="251"/>
      <c r="C184" s="247"/>
      <c r="D184" s="19" t="s">
        <v>18</v>
      </c>
      <c r="E184" s="20">
        <f t="shared" si="55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69"/>
      <c r="B185" s="251"/>
      <c r="C185" s="247"/>
      <c r="D185" s="19" t="s">
        <v>19</v>
      </c>
      <c r="E185" s="20">
        <f t="shared" si="55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.05" hidden="1" customHeight="1" x14ac:dyDescent="0.25">
      <c r="A186" s="279"/>
      <c r="B186" s="279"/>
      <c r="C186" s="248"/>
      <c r="D186" s="19" t="s">
        <v>21</v>
      </c>
      <c r="E186" s="20">
        <f t="shared" si="55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281" t="s">
        <v>58</v>
      </c>
      <c r="B187" s="259" t="s">
        <v>59</v>
      </c>
      <c r="C187" s="246" t="s">
        <v>16</v>
      </c>
      <c r="D187" s="19" t="s">
        <v>29</v>
      </c>
      <c r="E187" s="20">
        <f t="shared" si="55"/>
        <v>0</v>
      </c>
      <c r="F187" s="21">
        <f>SUM(F188:F190)</f>
        <v>0</v>
      </c>
      <c r="G187" s="21">
        <f t="shared" ref="G187:L187" si="57">SUM(G188:G190)</f>
        <v>0</v>
      </c>
      <c r="H187" s="21">
        <f t="shared" si="57"/>
        <v>0</v>
      </c>
      <c r="I187" s="21">
        <f t="shared" si="57"/>
        <v>0</v>
      </c>
      <c r="J187" s="21">
        <f t="shared" si="57"/>
        <v>0</v>
      </c>
      <c r="K187" s="21">
        <f t="shared" si="57"/>
        <v>0</v>
      </c>
      <c r="L187" s="21">
        <f t="shared" si="57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5" hidden="1" customHeight="1" x14ac:dyDescent="0.25">
      <c r="A188" s="269"/>
      <c r="B188" s="251"/>
      <c r="C188" s="247"/>
      <c r="D188" s="19" t="s">
        <v>17</v>
      </c>
      <c r="E188" s="20">
        <f t="shared" si="55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5" hidden="1" customHeight="1" x14ac:dyDescent="0.25">
      <c r="A189" s="269"/>
      <c r="B189" s="251"/>
      <c r="C189" s="247"/>
      <c r="D189" s="19" t="s">
        <v>18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69"/>
      <c r="B190" s="251"/>
      <c r="C190" s="247"/>
      <c r="D190" s="19" t="s">
        <v>19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51"/>
      <c r="B191" s="251"/>
      <c r="C191" s="248"/>
      <c r="D191" s="19" t="s">
        <v>21</v>
      </c>
      <c r="E191" s="20">
        <f t="shared" si="55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25">
      <c r="A192" s="135" t="s">
        <v>57</v>
      </c>
      <c r="B192" s="289" t="s">
        <v>60</v>
      </c>
      <c r="C192" s="252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58">SUM(G193:G195)</f>
        <v>0</v>
      </c>
      <c r="H192" s="21">
        <f t="shared" si="58"/>
        <v>68638.399999999994</v>
      </c>
      <c r="I192" s="21">
        <f t="shared" si="58"/>
        <v>28449.1</v>
      </c>
      <c r="J192" s="21">
        <f t="shared" si="58"/>
        <v>30354.2</v>
      </c>
      <c r="K192" s="21">
        <f t="shared" si="58"/>
        <v>80928.100000000006</v>
      </c>
      <c r="L192" s="21">
        <f t="shared" si="58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65" customHeight="1" x14ac:dyDescent="0.25">
      <c r="A193" s="103"/>
      <c r="B193" s="230"/>
      <c r="C193" s="253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65" customHeight="1" x14ac:dyDescent="0.25">
      <c r="A194" s="103"/>
      <c r="B194" s="230"/>
      <c r="C194" s="253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5" customHeight="1" x14ac:dyDescent="0.25">
      <c r="A195" s="103"/>
      <c r="B195" s="113"/>
      <c r="C195" s="253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25">
      <c r="A196" s="138"/>
      <c r="B196" s="114"/>
      <c r="C196" s="254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" hidden="1" customHeight="1" x14ac:dyDescent="0.25">
      <c r="A197" s="243" t="s">
        <v>61</v>
      </c>
      <c r="B197" s="297" t="s">
        <v>62</v>
      </c>
      <c r="C197" s="246" t="s">
        <v>16</v>
      </c>
      <c r="D197" s="19" t="s">
        <v>29</v>
      </c>
      <c r="E197" s="20">
        <f t="shared" si="55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43"/>
      <c r="B198" s="245"/>
      <c r="C198" s="247"/>
      <c r="D198" s="19" t="s">
        <v>17</v>
      </c>
      <c r="E198" s="20">
        <f t="shared" si="55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43"/>
      <c r="B199" s="245"/>
      <c r="C199" s="247"/>
      <c r="D199" s="19" t="s">
        <v>18</v>
      </c>
      <c r="E199" s="20">
        <f t="shared" si="55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43"/>
      <c r="B200" s="245"/>
      <c r="C200" s="247"/>
      <c r="D200" s="19" t="s">
        <v>19</v>
      </c>
      <c r="E200" s="20">
        <f t="shared" si="55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3" hidden="1" customHeight="1" x14ac:dyDescent="0.25">
      <c r="A201" s="244"/>
      <c r="B201" s="245"/>
      <c r="C201" s="248"/>
      <c r="D201" s="19" t="s">
        <v>21</v>
      </c>
      <c r="E201" s="20">
        <f t="shared" si="55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5" customHeight="1" x14ac:dyDescent="0.25">
      <c r="A202" s="176" t="s">
        <v>58</v>
      </c>
      <c r="B202" s="298" t="s">
        <v>63</v>
      </c>
      <c r="C202" s="252" t="s">
        <v>16</v>
      </c>
      <c r="D202" s="19" t="s">
        <v>29</v>
      </c>
      <c r="E202" s="20">
        <f>SUM(F202:Q202)</f>
        <v>297018.59999999998</v>
      </c>
      <c r="F202" s="21">
        <f t="shared" ref="F202:L202" si="59">SUM(F203:F205)</f>
        <v>0</v>
      </c>
      <c r="G202" s="21">
        <f>SUM(G203:G205)</f>
        <v>113437.99999999999</v>
      </c>
      <c r="H202" s="21">
        <f t="shared" si="59"/>
        <v>161861</v>
      </c>
      <c r="I202" s="21">
        <f t="shared" si="59"/>
        <v>16343.7</v>
      </c>
      <c r="J202" s="21">
        <f t="shared" si="59"/>
        <v>5206.3</v>
      </c>
      <c r="K202" s="21">
        <f t="shared" si="59"/>
        <v>169.59999999999991</v>
      </c>
      <c r="L202" s="21">
        <f t="shared" si="59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9" customHeight="1" x14ac:dyDescent="0.25">
      <c r="A203" s="182"/>
      <c r="B203" s="299"/>
      <c r="C203" s="253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" customHeight="1" x14ac:dyDescent="0.25">
      <c r="A204" s="182"/>
      <c r="B204" s="188"/>
      <c r="C204" s="253"/>
      <c r="D204" s="19" t="s">
        <v>18</v>
      </c>
      <c r="E204" s="20">
        <f t="shared" ref="E204:E254" si="60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" customHeight="1" x14ac:dyDescent="0.25">
      <c r="A205" s="182"/>
      <c r="B205" s="188"/>
      <c r="C205" s="253"/>
      <c r="D205" s="19" t="s">
        <v>19</v>
      </c>
      <c r="E205" s="20">
        <f t="shared" si="60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25">
      <c r="A206" s="182"/>
      <c r="B206" s="188"/>
      <c r="C206" s="253"/>
      <c r="D206" s="47" t="s">
        <v>20</v>
      </c>
      <c r="E206" s="20">
        <f t="shared" si="60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9" customHeight="1" x14ac:dyDescent="0.25">
      <c r="A207" s="182"/>
      <c r="B207" s="188"/>
      <c r="C207" s="254"/>
      <c r="D207" s="19" t="s">
        <v>21</v>
      </c>
      <c r="E207" s="20">
        <f t="shared" si="60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8" customHeight="1" x14ac:dyDescent="0.25">
      <c r="A208" s="182"/>
      <c r="B208" s="189" t="s">
        <v>64</v>
      </c>
      <c r="C208" s="119"/>
      <c r="D208" s="19" t="s">
        <v>29</v>
      </c>
      <c r="E208" s="20">
        <f t="shared" si="60"/>
        <v>36300</v>
      </c>
      <c r="F208" s="21"/>
      <c r="G208" s="21">
        <f t="shared" ref="G208:L208" si="61">SUM(G209:G211)+G213</f>
        <v>0</v>
      </c>
      <c r="H208" s="21">
        <f t="shared" si="61"/>
        <v>36300</v>
      </c>
      <c r="I208" s="21">
        <f t="shared" si="61"/>
        <v>0</v>
      </c>
      <c r="J208" s="21">
        <f t="shared" si="61"/>
        <v>0</v>
      </c>
      <c r="K208" s="21">
        <f t="shared" si="61"/>
        <v>0</v>
      </c>
      <c r="L208" s="21">
        <f t="shared" si="61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8" customHeight="1" x14ac:dyDescent="0.25">
      <c r="A209" s="182"/>
      <c r="B209" s="190"/>
      <c r="C209" s="120"/>
      <c r="D209" s="19" t="s">
        <v>17</v>
      </c>
      <c r="E209" s="20">
        <f t="shared" si="60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65" customHeight="1" x14ac:dyDescent="0.25">
      <c r="A210" s="182"/>
      <c r="B210" s="189"/>
      <c r="C210" s="119"/>
      <c r="D210" s="25" t="s">
        <v>18</v>
      </c>
      <c r="E210" s="26">
        <f t="shared" si="60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25">
      <c r="A211" s="182"/>
      <c r="B211" s="306" t="s">
        <v>65</v>
      </c>
      <c r="C211" s="119"/>
      <c r="D211" s="19" t="s">
        <v>19</v>
      </c>
      <c r="E211" s="20">
        <f t="shared" si="60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25">
      <c r="A212" s="182"/>
      <c r="B212" s="307"/>
      <c r="C212" s="120"/>
      <c r="D212" s="19" t="s">
        <v>66</v>
      </c>
      <c r="E212" s="20">
        <f t="shared" si="60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25">
      <c r="A213" s="184"/>
      <c r="B213" s="308"/>
      <c r="C213" s="120"/>
      <c r="D213" s="19" t="s">
        <v>21</v>
      </c>
      <c r="E213" s="20">
        <f t="shared" si="60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" customHeight="1" x14ac:dyDescent="0.25">
      <c r="A214" s="185" t="s">
        <v>67</v>
      </c>
      <c r="B214" s="259" t="s">
        <v>68</v>
      </c>
      <c r="C214" s="32"/>
      <c r="D214" s="19" t="s">
        <v>29</v>
      </c>
      <c r="E214" s="20">
        <f t="shared" si="60"/>
        <v>322.60000000000002</v>
      </c>
      <c r="F214" s="27"/>
      <c r="G214" s="27">
        <f t="shared" ref="G214:L214" si="62">G215+G216+G217+G219</f>
        <v>322.60000000000002</v>
      </c>
      <c r="H214" s="27">
        <f t="shared" si="62"/>
        <v>0</v>
      </c>
      <c r="I214" s="27">
        <f t="shared" si="62"/>
        <v>0</v>
      </c>
      <c r="J214" s="27">
        <f t="shared" si="62"/>
        <v>0</v>
      </c>
      <c r="K214" s="27">
        <f t="shared" si="62"/>
        <v>0</v>
      </c>
      <c r="L214" s="27">
        <f t="shared" si="62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25">
      <c r="A215" s="104"/>
      <c r="B215" s="258"/>
      <c r="C215" s="120"/>
      <c r="D215" s="19" t="s">
        <v>17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9" customHeight="1" x14ac:dyDescent="0.25">
      <c r="A216" s="104"/>
      <c r="B216" s="258"/>
      <c r="C216" s="119"/>
      <c r="D216" s="25" t="s">
        <v>18</v>
      </c>
      <c r="E216" s="20">
        <f t="shared" si="60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85" customHeight="1" x14ac:dyDescent="0.25">
      <c r="A217" s="104"/>
      <c r="B217" s="258"/>
      <c r="C217" s="120"/>
      <c r="D217" s="19" t="s">
        <v>19</v>
      </c>
      <c r="E217" s="20">
        <f t="shared" si="60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150000000000006" customHeight="1" x14ac:dyDescent="0.25">
      <c r="A218" s="179"/>
      <c r="B218" s="174"/>
      <c r="C218" s="170"/>
      <c r="D218" s="19" t="s">
        <v>20</v>
      </c>
      <c r="E218" s="20">
        <f t="shared" si="60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5" customHeight="1" x14ac:dyDescent="0.25">
      <c r="A219" s="183"/>
      <c r="B219" s="177"/>
      <c r="C219" s="171"/>
      <c r="D219" s="19" t="s">
        <v>21</v>
      </c>
      <c r="E219" s="20">
        <f t="shared" si="60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25">
      <c r="A220" s="281" t="s">
        <v>69</v>
      </c>
      <c r="B220" s="309" t="s">
        <v>70</v>
      </c>
      <c r="C220" s="252" t="s">
        <v>16</v>
      </c>
      <c r="D220" s="19" t="s">
        <v>29</v>
      </c>
      <c r="E220" s="20">
        <f t="shared" si="60"/>
        <v>1299.9000000000001</v>
      </c>
      <c r="F220" s="21">
        <f t="shared" ref="F220:L220" si="63">SUM(F221:F223)</f>
        <v>0</v>
      </c>
      <c r="G220" s="21">
        <f>SUM(G221:G223)</f>
        <v>1299.9000000000001</v>
      </c>
      <c r="H220" s="21">
        <f t="shared" si="63"/>
        <v>0</v>
      </c>
      <c r="I220" s="21">
        <f t="shared" si="63"/>
        <v>0</v>
      </c>
      <c r="J220" s="21">
        <f t="shared" si="63"/>
        <v>0</v>
      </c>
      <c r="K220" s="21">
        <f t="shared" si="63"/>
        <v>0</v>
      </c>
      <c r="L220" s="21">
        <f t="shared" si="63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5" customHeight="1" x14ac:dyDescent="0.25">
      <c r="A221" s="270"/>
      <c r="B221" s="270"/>
      <c r="C221" s="253"/>
      <c r="D221" s="19" t="s">
        <v>17</v>
      </c>
      <c r="E221" s="20">
        <f t="shared" si="60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" customHeight="1" x14ac:dyDescent="0.25">
      <c r="A222" s="270"/>
      <c r="B222" s="270"/>
      <c r="C222" s="253"/>
      <c r="D222" s="19" t="s">
        <v>18</v>
      </c>
      <c r="E222" s="20">
        <f t="shared" si="60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15" customHeight="1" x14ac:dyDescent="0.25">
      <c r="A223" s="103"/>
      <c r="B223" s="99"/>
      <c r="C223" s="253"/>
      <c r="D223" s="19" t="s">
        <v>19</v>
      </c>
      <c r="E223" s="20">
        <f t="shared" si="60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3" customHeight="1" x14ac:dyDescent="0.25">
      <c r="A224" s="24"/>
      <c r="B224" s="145"/>
      <c r="C224" s="254"/>
      <c r="D224" s="19" t="s">
        <v>21</v>
      </c>
      <c r="E224" s="20">
        <f t="shared" si="60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" customHeight="1" x14ac:dyDescent="0.25">
      <c r="A225" s="269" t="s">
        <v>71</v>
      </c>
      <c r="B225" s="310" t="s">
        <v>213</v>
      </c>
      <c r="C225" s="49"/>
      <c r="D225" s="19" t="s">
        <v>29</v>
      </c>
      <c r="E225" s="20">
        <f t="shared" si="60"/>
        <v>8824.7000000000007</v>
      </c>
      <c r="F225" s="21">
        <f t="shared" ref="F225:L225" si="64">SUM(F226:F228)</f>
        <v>0</v>
      </c>
      <c r="G225" s="21">
        <f>SUM(G226:G228)</f>
        <v>0</v>
      </c>
      <c r="H225" s="21">
        <f t="shared" si="64"/>
        <v>1764.7</v>
      </c>
      <c r="I225" s="21">
        <f t="shared" si="64"/>
        <v>2486.9999999999995</v>
      </c>
      <c r="J225" s="21">
        <f t="shared" si="64"/>
        <v>1800</v>
      </c>
      <c r="K225" s="21">
        <f t="shared" si="64"/>
        <v>2773</v>
      </c>
      <c r="L225" s="21">
        <f t="shared" si="64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" customHeight="1" x14ac:dyDescent="0.25">
      <c r="A226" s="269"/>
      <c r="B226" s="290"/>
      <c r="C226" s="122"/>
      <c r="D226" s="19" t="s">
        <v>17</v>
      </c>
      <c r="E226" s="20">
        <f t="shared" si="60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25">
      <c r="A227" s="269"/>
      <c r="B227" s="290"/>
      <c r="C227" s="122"/>
      <c r="D227" s="19" t="s">
        <v>18</v>
      </c>
      <c r="E227" s="20">
        <f t="shared" si="60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5" customHeight="1" x14ac:dyDescent="0.25">
      <c r="A228" s="269"/>
      <c r="B228" s="290"/>
      <c r="C228" s="122"/>
      <c r="D228" s="19" t="s">
        <v>19</v>
      </c>
      <c r="E228" s="20">
        <f t="shared" si="60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25">
      <c r="A229" s="279"/>
      <c r="B229" s="291"/>
      <c r="C229" s="123"/>
      <c r="D229" s="19" t="s">
        <v>21</v>
      </c>
      <c r="E229" s="20">
        <f t="shared" si="60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" customHeight="1" x14ac:dyDescent="0.25">
      <c r="A230" s="294" t="s">
        <v>72</v>
      </c>
      <c r="B230" s="301" t="s">
        <v>172</v>
      </c>
      <c r="C230" s="32"/>
      <c r="D230" s="19" t="s">
        <v>29</v>
      </c>
      <c r="E230" s="20">
        <f t="shared" si="60"/>
        <v>22443</v>
      </c>
      <c r="F230" s="21"/>
      <c r="G230" s="21">
        <f t="shared" ref="G230:L230" si="65">SUM(G231:G234)</f>
        <v>0</v>
      </c>
      <c r="H230" s="21">
        <f t="shared" si="65"/>
        <v>0</v>
      </c>
      <c r="I230" s="21">
        <f>SUM(I231:I234)</f>
        <v>0</v>
      </c>
      <c r="J230" s="21">
        <f t="shared" si="65"/>
        <v>12040</v>
      </c>
      <c r="K230" s="21">
        <f t="shared" si="65"/>
        <v>10403</v>
      </c>
      <c r="L230" s="21">
        <f t="shared" si="65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" customHeight="1" x14ac:dyDescent="0.25">
      <c r="A231" s="300"/>
      <c r="B231" s="230"/>
      <c r="C231" s="119"/>
      <c r="D231" s="19" t="s">
        <v>17</v>
      </c>
      <c r="E231" s="20">
        <f t="shared" si="60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25">
      <c r="A232" s="300"/>
      <c r="B232" s="230"/>
      <c r="C232" s="119"/>
      <c r="D232" s="19" t="s">
        <v>18</v>
      </c>
      <c r="E232" s="20">
        <f t="shared" si="60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25">
      <c r="A233" s="300"/>
      <c r="B233" s="230"/>
      <c r="C233" s="120"/>
      <c r="D233" s="19" t="s">
        <v>19</v>
      </c>
      <c r="E233" s="20">
        <f t="shared" si="60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.049999999999997" customHeight="1" x14ac:dyDescent="0.25">
      <c r="A234" s="23"/>
      <c r="B234" s="113"/>
      <c r="C234" s="50"/>
      <c r="D234" s="19" t="s">
        <v>21</v>
      </c>
      <c r="E234" s="20">
        <f t="shared" si="60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.049999999999997" customHeight="1" x14ac:dyDescent="0.25">
      <c r="A235" s="135" t="s">
        <v>73</v>
      </c>
      <c r="B235" s="226" t="s">
        <v>74</v>
      </c>
      <c r="C235" s="252" t="s">
        <v>75</v>
      </c>
      <c r="D235" s="19" t="s">
        <v>29</v>
      </c>
      <c r="E235" s="20">
        <f t="shared" si="60"/>
        <v>410787.39999999997</v>
      </c>
      <c r="F235" s="21">
        <f t="shared" ref="F235:L235" si="66">SUM(F236:F238)</f>
        <v>0</v>
      </c>
      <c r="G235" s="21">
        <f t="shared" si="66"/>
        <v>0</v>
      </c>
      <c r="H235" s="21">
        <f t="shared" si="66"/>
        <v>0</v>
      </c>
      <c r="I235" s="21">
        <f t="shared" si="66"/>
        <v>0</v>
      </c>
      <c r="J235" s="21">
        <f t="shared" si="66"/>
        <v>352849.89999999997</v>
      </c>
      <c r="K235" s="21">
        <f t="shared" si="66"/>
        <v>57937.5</v>
      </c>
      <c r="L235" s="21">
        <f t="shared" si="66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29.95" customHeight="1" x14ac:dyDescent="0.25">
      <c r="A236" s="103"/>
      <c r="B236" s="302"/>
      <c r="C236" s="303"/>
      <c r="D236" s="19" t="s">
        <v>17</v>
      </c>
      <c r="E236" s="20">
        <f t="shared" si="60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25">
      <c r="A237" s="103"/>
      <c r="B237" s="133"/>
      <c r="C237" s="303"/>
      <c r="D237" s="19" t="s">
        <v>18</v>
      </c>
      <c r="E237" s="20">
        <f t="shared" si="60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25">
      <c r="A238" s="103"/>
      <c r="B238" s="133"/>
      <c r="C238" s="303"/>
      <c r="D238" s="19" t="s">
        <v>19</v>
      </c>
      <c r="E238" s="20">
        <f t="shared" si="60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25">
      <c r="A239" s="24"/>
      <c r="B239" s="134"/>
      <c r="C239" s="304"/>
      <c r="D239" s="19" t="s">
        <v>21</v>
      </c>
      <c r="E239" s="20">
        <f t="shared" si="60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5" customHeight="1" x14ac:dyDescent="0.25">
      <c r="A240" s="137" t="s">
        <v>122</v>
      </c>
      <c r="B240" s="226" t="s">
        <v>123</v>
      </c>
      <c r="C240" s="252" t="s">
        <v>75</v>
      </c>
      <c r="D240" s="19" t="s">
        <v>29</v>
      </c>
      <c r="E240" s="20">
        <f t="shared" si="60"/>
        <v>265451.7</v>
      </c>
      <c r="F240" s="21">
        <f t="shared" ref="F240:L240" si="67">SUM(F241:F243)</f>
        <v>0</v>
      </c>
      <c r="G240" s="21">
        <f t="shared" si="67"/>
        <v>0</v>
      </c>
      <c r="H240" s="21">
        <f t="shared" si="67"/>
        <v>0</v>
      </c>
      <c r="I240" s="21">
        <f t="shared" si="67"/>
        <v>0</v>
      </c>
      <c r="J240" s="21">
        <f t="shared" si="67"/>
        <v>161771.70000000001</v>
      </c>
      <c r="K240" s="21">
        <f t="shared" si="67"/>
        <v>103680</v>
      </c>
      <c r="L240" s="21">
        <f t="shared" si="67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9" customHeight="1" x14ac:dyDescent="0.25">
      <c r="A241" s="136"/>
      <c r="B241" s="302"/>
      <c r="C241" s="303"/>
      <c r="D241" s="19" t="s">
        <v>17</v>
      </c>
      <c r="E241" s="20">
        <f t="shared" si="60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99999999999997" customHeight="1" x14ac:dyDescent="0.25">
      <c r="A242" s="136"/>
      <c r="B242" s="302"/>
      <c r="C242" s="303"/>
      <c r="D242" s="19" t="s">
        <v>18</v>
      </c>
      <c r="E242" s="20">
        <f t="shared" si="60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799999999999997" customHeight="1" x14ac:dyDescent="0.25">
      <c r="A243" s="136"/>
      <c r="B243" s="302"/>
      <c r="C243" s="303"/>
      <c r="D243" s="19" t="s">
        <v>19</v>
      </c>
      <c r="E243" s="20">
        <f t="shared" si="60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25">
      <c r="A244" s="138"/>
      <c r="B244" s="305"/>
      <c r="C244" s="304"/>
      <c r="D244" s="19" t="s">
        <v>21</v>
      </c>
      <c r="E244" s="20">
        <f t="shared" si="60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29.95" customHeight="1" x14ac:dyDescent="0.25">
      <c r="A245" s="178" t="s">
        <v>125</v>
      </c>
      <c r="B245" s="259" t="s">
        <v>223</v>
      </c>
      <c r="C245" s="51"/>
      <c r="D245" s="19" t="s">
        <v>29</v>
      </c>
      <c r="E245" s="20">
        <f t="shared" si="60"/>
        <v>21748.400000000001</v>
      </c>
      <c r="F245" s="21">
        <f t="shared" ref="F245:Q245" si="68">SUM(F246:F248)</f>
        <v>0</v>
      </c>
      <c r="G245" s="21">
        <f t="shared" si="68"/>
        <v>0</v>
      </c>
      <c r="H245" s="21">
        <f t="shared" si="68"/>
        <v>0</v>
      </c>
      <c r="I245" s="21">
        <f t="shared" si="68"/>
        <v>0</v>
      </c>
      <c r="J245" s="21">
        <f t="shared" si="68"/>
        <v>0</v>
      </c>
      <c r="K245" s="21">
        <f t="shared" si="68"/>
        <v>2591.1</v>
      </c>
      <c r="L245" s="21">
        <f t="shared" si="68"/>
        <v>9050.2000000000007</v>
      </c>
      <c r="M245" s="21">
        <f t="shared" si="68"/>
        <v>10104.5</v>
      </c>
      <c r="N245" s="21">
        <f t="shared" si="68"/>
        <v>2.6000000000003638</v>
      </c>
      <c r="O245" s="21">
        <f t="shared" si="68"/>
        <v>0</v>
      </c>
      <c r="P245" s="21">
        <f t="shared" si="68"/>
        <v>0</v>
      </c>
      <c r="Q245" s="21">
        <f t="shared" si="68"/>
        <v>0</v>
      </c>
      <c r="R245" s="38"/>
      <c r="S245" s="38"/>
      <c r="T245" s="2">
        <v>10200.200000000001</v>
      </c>
      <c r="U245" s="2"/>
    </row>
    <row r="246" spans="1:21" ht="36" customHeight="1" x14ac:dyDescent="0.25">
      <c r="A246" s="185"/>
      <c r="B246" s="258"/>
      <c r="C246" s="180"/>
      <c r="D246" s="19" t="s">
        <v>17</v>
      </c>
      <c r="E246" s="20">
        <f t="shared" si="60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25">
      <c r="A247" s="185"/>
      <c r="B247" s="258"/>
      <c r="C247" s="180"/>
      <c r="D247" s="19" t="s">
        <v>18</v>
      </c>
      <c r="E247" s="20">
        <f t="shared" si="60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5" customHeight="1" x14ac:dyDescent="0.25">
      <c r="A248" s="52"/>
      <c r="B248" s="271"/>
      <c r="C248" s="181"/>
      <c r="D248" s="19" t="s">
        <v>19</v>
      </c>
      <c r="E248" s="20">
        <f t="shared" si="60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5" customHeight="1" x14ac:dyDescent="0.25">
      <c r="A249" s="103"/>
      <c r="B249" s="115"/>
      <c r="C249" s="107"/>
      <c r="D249" s="25" t="s">
        <v>197</v>
      </c>
      <c r="E249" s="26">
        <f t="shared" si="60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25">
      <c r="A250" s="185"/>
      <c r="B250" s="173"/>
      <c r="C250" s="108"/>
      <c r="D250" s="19" t="s">
        <v>21</v>
      </c>
      <c r="E250" s="20">
        <f t="shared" si="60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25">
      <c r="A251" s="294" t="s">
        <v>132</v>
      </c>
      <c r="B251" s="259" t="s">
        <v>133</v>
      </c>
      <c r="C251" s="101"/>
      <c r="D251" s="19" t="s">
        <v>29</v>
      </c>
      <c r="E251" s="20">
        <f t="shared" si="60"/>
        <v>492019.8</v>
      </c>
      <c r="F251" s="21">
        <f t="shared" ref="F251:Q251" si="69">SUM(F252:F254)</f>
        <v>0</v>
      </c>
      <c r="G251" s="21">
        <f t="shared" si="69"/>
        <v>0</v>
      </c>
      <c r="H251" s="21">
        <f t="shared" si="69"/>
        <v>0</v>
      </c>
      <c r="I251" s="21">
        <f t="shared" si="69"/>
        <v>0</v>
      </c>
      <c r="J251" s="21">
        <f t="shared" si="69"/>
        <v>0</v>
      </c>
      <c r="K251" s="21">
        <f t="shared" si="69"/>
        <v>3936.7</v>
      </c>
      <c r="L251" s="21">
        <f t="shared" si="69"/>
        <v>66714.5</v>
      </c>
      <c r="M251" s="21">
        <f t="shared" si="69"/>
        <v>251731.80000000002</v>
      </c>
      <c r="N251" s="21">
        <f t="shared" si="69"/>
        <v>131113</v>
      </c>
      <c r="O251" s="21">
        <f t="shared" si="69"/>
        <v>38523.800000000003</v>
      </c>
      <c r="P251" s="21">
        <f t="shared" si="69"/>
        <v>0</v>
      </c>
      <c r="Q251" s="21">
        <f t="shared" si="69"/>
        <v>0</v>
      </c>
      <c r="R251" s="38"/>
      <c r="S251" s="38"/>
      <c r="T251" s="2">
        <v>251731.8</v>
      </c>
      <c r="U251" s="2"/>
    </row>
    <row r="252" spans="1:21" ht="46.5" customHeight="1" x14ac:dyDescent="0.25">
      <c r="A252" s="300"/>
      <c r="B252" s="251"/>
      <c r="C252" s="108"/>
      <c r="D252" s="25" t="s">
        <v>17</v>
      </c>
      <c r="E252" s="20">
        <f t="shared" si="60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" customHeight="1" x14ac:dyDescent="0.25">
      <c r="A253" s="74"/>
      <c r="B253" s="182"/>
      <c r="C253" s="108"/>
      <c r="D253" s="25" t="s">
        <v>18</v>
      </c>
      <c r="E253" s="26">
        <f t="shared" si="60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799999999999997" customHeight="1" x14ac:dyDescent="0.25">
      <c r="A254" s="185"/>
      <c r="B254" s="182"/>
      <c r="C254" s="108"/>
      <c r="D254" s="19" t="s">
        <v>19</v>
      </c>
      <c r="E254" s="20">
        <f t="shared" si="60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25">
      <c r="A255" s="24"/>
      <c r="B255" s="184"/>
      <c r="C255" s="108"/>
      <c r="D255" s="25" t="s">
        <v>21</v>
      </c>
      <c r="E255" s="20">
        <f t="shared" ref="E255:E265" si="70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49999999999999" customHeight="1" x14ac:dyDescent="0.25">
      <c r="A256" s="269" t="s">
        <v>148</v>
      </c>
      <c r="B256" s="245" t="s">
        <v>161</v>
      </c>
      <c r="C256" s="105"/>
      <c r="D256" s="25" t="s">
        <v>29</v>
      </c>
      <c r="E256" s="26">
        <f t="shared" si="70"/>
        <v>48253.100000000006</v>
      </c>
      <c r="F256" s="27">
        <f t="shared" ref="F256:Q256" si="71">SUM(F257:F259)</f>
        <v>0</v>
      </c>
      <c r="G256" s="27">
        <f t="shared" si="71"/>
        <v>0</v>
      </c>
      <c r="H256" s="27">
        <f t="shared" si="71"/>
        <v>0</v>
      </c>
      <c r="I256" s="27">
        <f t="shared" si="71"/>
        <v>0</v>
      </c>
      <c r="J256" s="27">
        <f t="shared" si="71"/>
        <v>0</v>
      </c>
      <c r="K256" s="27">
        <f t="shared" si="71"/>
        <v>4500.6000000000004</v>
      </c>
      <c r="L256" s="27">
        <f t="shared" si="71"/>
        <v>5795.0999999999995</v>
      </c>
      <c r="M256" s="27">
        <f t="shared" si="71"/>
        <v>11614.1</v>
      </c>
      <c r="N256" s="27">
        <f t="shared" si="71"/>
        <v>12140.1</v>
      </c>
      <c r="O256" s="27">
        <f t="shared" si="71"/>
        <v>14203.2</v>
      </c>
      <c r="P256" s="27">
        <f t="shared" si="71"/>
        <v>0</v>
      </c>
      <c r="Q256" s="27">
        <f t="shared" si="71"/>
        <v>0</v>
      </c>
      <c r="R256" s="38"/>
      <c r="S256" s="38"/>
      <c r="T256" s="2">
        <v>8143.9</v>
      </c>
      <c r="U256" s="2"/>
    </row>
    <row r="257" spans="1:21" ht="34.200000000000003" customHeight="1" x14ac:dyDescent="0.25">
      <c r="A257" s="269"/>
      <c r="B257" s="312"/>
      <c r="C257" s="105"/>
      <c r="D257" s="19" t="s">
        <v>17</v>
      </c>
      <c r="E257" s="20">
        <f t="shared" si="70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" customHeight="1" x14ac:dyDescent="0.25">
      <c r="A258" s="269"/>
      <c r="B258" s="312"/>
      <c r="C258" s="105"/>
      <c r="D258" s="19" t="s">
        <v>18</v>
      </c>
      <c r="E258" s="20">
        <f t="shared" si="70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.049999999999997" customHeight="1" x14ac:dyDescent="0.25">
      <c r="A259" s="269"/>
      <c r="B259" s="312"/>
      <c r="C259" s="105"/>
      <c r="D259" s="19" t="s">
        <v>19</v>
      </c>
      <c r="E259" s="20">
        <f t="shared" si="70"/>
        <v>48253.100000000006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14203.2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5" customHeight="1" x14ac:dyDescent="0.25">
      <c r="A260" s="251"/>
      <c r="B260" s="133"/>
      <c r="C260" s="106"/>
      <c r="D260" s="19" t="s">
        <v>21</v>
      </c>
      <c r="E260" s="20">
        <f t="shared" si="70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25">
      <c r="A261" s="135" t="s">
        <v>149</v>
      </c>
      <c r="B261" s="226" t="s">
        <v>150</v>
      </c>
      <c r="C261" s="107"/>
      <c r="D261" s="25" t="s">
        <v>29</v>
      </c>
      <c r="E261" s="20">
        <f t="shared" si="70"/>
        <v>95462.2</v>
      </c>
      <c r="F261" s="21">
        <f t="shared" ref="F261:Q261" si="72">SUM(F262:F264)</f>
        <v>0</v>
      </c>
      <c r="G261" s="21">
        <f t="shared" si="72"/>
        <v>0</v>
      </c>
      <c r="H261" s="21">
        <f t="shared" si="72"/>
        <v>0</v>
      </c>
      <c r="I261" s="21">
        <f t="shared" si="72"/>
        <v>0</v>
      </c>
      <c r="J261" s="21">
        <f t="shared" si="72"/>
        <v>0</v>
      </c>
      <c r="K261" s="21">
        <f t="shared" si="72"/>
        <v>1708.6000000000001</v>
      </c>
      <c r="L261" s="21">
        <f>SUM(L262:L264)</f>
        <v>63804.5</v>
      </c>
      <c r="M261" s="21">
        <f t="shared" si="72"/>
        <v>29949.100000000002</v>
      </c>
      <c r="N261" s="21">
        <f t="shared" si="72"/>
        <v>0</v>
      </c>
      <c r="O261" s="21">
        <f t="shared" si="72"/>
        <v>0</v>
      </c>
      <c r="P261" s="21">
        <f t="shared" si="72"/>
        <v>0</v>
      </c>
      <c r="Q261" s="21">
        <f t="shared" si="72"/>
        <v>0</v>
      </c>
      <c r="R261" s="38"/>
      <c r="S261" s="38"/>
      <c r="T261" s="2">
        <v>29949.1</v>
      </c>
      <c r="U261" s="2"/>
    </row>
    <row r="262" spans="1:21" ht="33.4" customHeight="1" x14ac:dyDescent="0.25">
      <c r="A262" s="53"/>
      <c r="B262" s="230"/>
      <c r="C262" s="108"/>
      <c r="D262" s="19" t="s">
        <v>17</v>
      </c>
      <c r="E262" s="20">
        <f t="shared" si="70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25">
      <c r="A263" s="103"/>
      <c r="B263" s="133"/>
      <c r="C263" s="107"/>
      <c r="D263" s="25" t="s">
        <v>18</v>
      </c>
      <c r="E263" s="20">
        <f t="shared" si="70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5" customHeight="1" x14ac:dyDescent="0.25">
      <c r="A264" s="103"/>
      <c r="B264" s="133"/>
      <c r="C264" s="107"/>
      <c r="D264" s="19" t="s">
        <v>19</v>
      </c>
      <c r="E264" s="20">
        <f t="shared" si="70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25">
      <c r="A265" s="24"/>
      <c r="B265" s="134"/>
      <c r="C265" s="108"/>
      <c r="D265" s="19" t="s">
        <v>21</v>
      </c>
      <c r="E265" s="20">
        <f t="shared" si="70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49999999999999" hidden="1" customHeight="1" x14ac:dyDescent="0.25">
      <c r="A266" s="269" t="s">
        <v>159</v>
      </c>
      <c r="B266" s="245" t="s">
        <v>160</v>
      </c>
      <c r="C266" s="105"/>
      <c r="D266" s="25" t="s">
        <v>29</v>
      </c>
      <c r="E266" s="26">
        <f>SUM(F266:Q266)</f>
        <v>0</v>
      </c>
      <c r="F266" s="27">
        <f t="shared" ref="F266:Q266" si="73">SUM(F267:F269)</f>
        <v>0</v>
      </c>
      <c r="G266" s="27">
        <f t="shared" si="73"/>
        <v>0</v>
      </c>
      <c r="H266" s="27">
        <f t="shared" si="73"/>
        <v>0</v>
      </c>
      <c r="I266" s="27">
        <f t="shared" si="73"/>
        <v>0</v>
      </c>
      <c r="J266" s="27">
        <f t="shared" si="73"/>
        <v>0</v>
      </c>
      <c r="K266" s="27">
        <f t="shared" si="73"/>
        <v>0</v>
      </c>
      <c r="L266" s="27">
        <f t="shared" si="73"/>
        <v>0</v>
      </c>
      <c r="M266" s="27">
        <f t="shared" si="73"/>
        <v>0</v>
      </c>
      <c r="N266" s="27">
        <f t="shared" si="73"/>
        <v>0</v>
      </c>
      <c r="O266" s="27">
        <f t="shared" si="73"/>
        <v>0</v>
      </c>
      <c r="P266" s="27">
        <f t="shared" si="73"/>
        <v>0</v>
      </c>
      <c r="Q266" s="27">
        <f t="shared" si="73"/>
        <v>0</v>
      </c>
      <c r="R266" s="38"/>
      <c r="S266" s="38"/>
      <c r="T266" s="2"/>
      <c r="U266" s="2"/>
    </row>
    <row r="267" spans="1:21" ht="20.149999999999999" hidden="1" customHeight="1" x14ac:dyDescent="0.25">
      <c r="A267" s="269"/>
      <c r="B267" s="311"/>
      <c r="C267" s="105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49999999999999" hidden="1" customHeight="1" x14ac:dyDescent="0.25">
      <c r="A268" s="269"/>
      <c r="B268" s="311"/>
      <c r="C268" s="105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49999999999999" hidden="1" customHeight="1" x14ac:dyDescent="0.25">
      <c r="A269" s="269"/>
      <c r="B269" s="311"/>
      <c r="C269" s="105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51"/>
      <c r="B270" s="311"/>
      <c r="C270" s="105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49999999999997" hidden="1" customHeight="1" x14ac:dyDescent="0.25">
      <c r="A271" s="281" t="s">
        <v>159</v>
      </c>
      <c r="B271" s="226" t="s">
        <v>195</v>
      </c>
      <c r="C271" s="105"/>
      <c r="D271" s="25" t="s">
        <v>29</v>
      </c>
      <c r="E271" s="26">
        <f t="shared" ref="E271:E285" si="74">SUM(F271:Q271)</f>
        <v>0</v>
      </c>
      <c r="F271" s="27">
        <f t="shared" ref="F271:Q271" si="75">SUM(F272:F274)</f>
        <v>0</v>
      </c>
      <c r="G271" s="27">
        <f t="shared" si="75"/>
        <v>0</v>
      </c>
      <c r="H271" s="27">
        <f t="shared" si="75"/>
        <v>0</v>
      </c>
      <c r="I271" s="27">
        <f t="shared" si="75"/>
        <v>0</v>
      </c>
      <c r="J271" s="27">
        <f t="shared" si="75"/>
        <v>0</v>
      </c>
      <c r="K271" s="27">
        <f t="shared" si="75"/>
        <v>0</v>
      </c>
      <c r="L271" s="27">
        <f t="shared" si="75"/>
        <v>0</v>
      </c>
      <c r="M271" s="27">
        <f t="shared" si="75"/>
        <v>0</v>
      </c>
      <c r="N271" s="27">
        <f t="shared" si="75"/>
        <v>0</v>
      </c>
      <c r="O271" s="27">
        <f t="shared" si="75"/>
        <v>0</v>
      </c>
      <c r="P271" s="27">
        <f t="shared" si="75"/>
        <v>0</v>
      </c>
      <c r="Q271" s="27">
        <f t="shared" si="75"/>
        <v>0</v>
      </c>
      <c r="R271" s="38"/>
      <c r="S271" s="38"/>
      <c r="T271" s="2"/>
      <c r="U271" s="2"/>
    </row>
    <row r="272" spans="1:21" ht="26.2" hidden="1" customHeight="1" x14ac:dyDescent="0.25">
      <c r="A272" s="269"/>
      <c r="B272" s="302"/>
      <c r="C272" s="105"/>
      <c r="D272" s="19" t="s">
        <v>17</v>
      </c>
      <c r="E272" s="20">
        <f t="shared" si="74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15" hidden="1" customHeight="1" x14ac:dyDescent="0.25">
      <c r="A273" s="269"/>
      <c r="B273" s="302"/>
      <c r="C273" s="105"/>
      <c r="D273" s="19" t="s">
        <v>18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5" hidden="1" customHeight="1" x14ac:dyDescent="0.25">
      <c r="A274" s="269"/>
      <c r="B274" s="302"/>
      <c r="C274" s="105"/>
      <c r="D274" s="19" t="s">
        <v>19</v>
      </c>
      <c r="E274" s="20">
        <f t="shared" si="74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79"/>
      <c r="B275" s="305"/>
      <c r="C275" s="106"/>
      <c r="D275" s="19" t="s">
        <v>21</v>
      </c>
      <c r="E275" s="20">
        <f t="shared" si="74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25">
      <c r="A276" s="281" t="s">
        <v>188</v>
      </c>
      <c r="B276" s="226" t="s">
        <v>189</v>
      </c>
      <c r="C276" s="107"/>
      <c r="D276" s="25" t="s">
        <v>29</v>
      </c>
      <c r="E276" s="26">
        <f t="shared" si="74"/>
        <v>10638.2</v>
      </c>
      <c r="F276" s="27">
        <f t="shared" ref="F276:Q276" si="76">SUM(F277:F279)</f>
        <v>0</v>
      </c>
      <c r="G276" s="27">
        <f t="shared" si="76"/>
        <v>0</v>
      </c>
      <c r="H276" s="27">
        <f t="shared" si="76"/>
        <v>0</v>
      </c>
      <c r="I276" s="27">
        <f t="shared" si="76"/>
        <v>0</v>
      </c>
      <c r="J276" s="27">
        <f t="shared" si="76"/>
        <v>0</v>
      </c>
      <c r="K276" s="27">
        <f t="shared" si="76"/>
        <v>0</v>
      </c>
      <c r="L276" s="27">
        <f t="shared" si="76"/>
        <v>0</v>
      </c>
      <c r="M276" s="27">
        <f t="shared" si="76"/>
        <v>2127.6999999999998</v>
      </c>
      <c r="N276" s="27">
        <f t="shared" si="76"/>
        <v>2127.6999999999998</v>
      </c>
      <c r="O276" s="27">
        <f t="shared" si="76"/>
        <v>2127.6</v>
      </c>
      <c r="P276" s="27">
        <f t="shared" si="76"/>
        <v>2127.6</v>
      </c>
      <c r="Q276" s="27">
        <f t="shared" si="76"/>
        <v>2127.6</v>
      </c>
      <c r="R276" s="38"/>
      <c r="S276" s="38"/>
      <c r="T276" s="2">
        <v>2127.6999999999998</v>
      </c>
      <c r="U276" s="2"/>
    </row>
    <row r="277" spans="1:21" ht="30.8" customHeight="1" x14ac:dyDescent="0.25">
      <c r="A277" s="269"/>
      <c r="B277" s="312"/>
      <c r="C277" s="107"/>
      <c r="D277" s="19" t="s">
        <v>17</v>
      </c>
      <c r="E277" s="20">
        <f t="shared" si="74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25">
      <c r="A278" s="269"/>
      <c r="B278" s="312"/>
      <c r="C278" s="107"/>
      <c r="D278" s="19" t="s">
        <v>18</v>
      </c>
      <c r="E278" s="20">
        <f t="shared" si="74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25">
      <c r="A279" s="269"/>
      <c r="B279" s="312"/>
      <c r="C279" s="107"/>
      <c r="D279" s="19" t="s">
        <v>19</v>
      </c>
      <c r="E279" s="20">
        <f t="shared" si="74"/>
        <v>638.20000000000005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127.6+0.1-0.1</f>
        <v>127.6</v>
      </c>
      <c r="P279" s="21">
        <f>127.6+0.1-0.1</f>
        <v>127.6</v>
      </c>
      <c r="Q279" s="21">
        <f>127.6+0.1-0.1</f>
        <v>127.6</v>
      </c>
      <c r="R279" s="38"/>
      <c r="S279" s="38"/>
      <c r="T279" s="2">
        <v>127.7</v>
      </c>
      <c r="U279" s="2"/>
    </row>
    <row r="280" spans="1:21" ht="31.95" customHeight="1" x14ac:dyDescent="0.25">
      <c r="A280" s="279"/>
      <c r="B280" s="134"/>
      <c r="C280" s="107"/>
      <c r="D280" s="19" t="s">
        <v>21</v>
      </c>
      <c r="E280" s="20">
        <f t="shared" si="74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25">
      <c r="A281" s="281" t="s">
        <v>191</v>
      </c>
      <c r="B281" s="226" t="s">
        <v>192</v>
      </c>
      <c r="C281" s="180"/>
      <c r="D281" s="25" t="s">
        <v>29</v>
      </c>
      <c r="E281" s="26">
        <f t="shared" si="74"/>
        <v>11092.599999999999</v>
      </c>
      <c r="F281" s="27">
        <f t="shared" ref="F281:Q281" si="77">SUM(F282:F284)</f>
        <v>0</v>
      </c>
      <c r="G281" s="27">
        <f t="shared" si="77"/>
        <v>0</v>
      </c>
      <c r="H281" s="27">
        <f t="shared" si="77"/>
        <v>0</v>
      </c>
      <c r="I281" s="27">
        <f t="shared" si="77"/>
        <v>0</v>
      </c>
      <c r="J281" s="27">
        <f t="shared" si="77"/>
        <v>0</v>
      </c>
      <c r="K281" s="27">
        <f t="shared" si="77"/>
        <v>0</v>
      </c>
      <c r="L281" s="27">
        <f t="shared" si="77"/>
        <v>0</v>
      </c>
      <c r="M281" s="27">
        <f t="shared" si="77"/>
        <v>1686.8</v>
      </c>
      <c r="N281" s="27">
        <f t="shared" si="77"/>
        <v>1942.9999999999998</v>
      </c>
      <c r="O281" s="27">
        <f t="shared" si="77"/>
        <v>3057.6</v>
      </c>
      <c r="P281" s="27">
        <f t="shared" si="77"/>
        <v>4405.2</v>
      </c>
      <c r="Q281" s="27">
        <f t="shared" si="77"/>
        <v>0</v>
      </c>
      <c r="R281" s="38"/>
      <c r="S281" s="38"/>
      <c r="T281" s="2">
        <v>1686.6</v>
      </c>
      <c r="U281" s="2"/>
    </row>
    <row r="282" spans="1:21" ht="30.45" customHeight="1" x14ac:dyDescent="0.25">
      <c r="A282" s="269"/>
      <c r="B282" s="312"/>
      <c r="C282" s="180"/>
      <c r="D282" s="19" t="s">
        <v>17</v>
      </c>
      <c r="E282" s="20">
        <f t="shared" si="74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75" customHeight="1" x14ac:dyDescent="0.25">
      <c r="A283" s="269"/>
      <c r="B283" s="312"/>
      <c r="C283" s="180"/>
      <c r="D283" s="19" t="s">
        <v>18</v>
      </c>
      <c r="E283" s="20">
        <f t="shared" si="74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5" customHeight="1" x14ac:dyDescent="0.25">
      <c r="A284" s="269"/>
      <c r="B284" s="312"/>
      <c r="C284" s="180"/>
      <c r="D284" s="19" t="s">
        <v>19</v>
      </c>
      <c r="E284" s="20">
        <f t="shared" si="74"/>
        <v>665.5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f>183.5-0.1</f>
        <v>183.4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8" customHeight="1" x14ac:dyDescent="0.25">
      <c r="A285" s="279"/>
      <c r="B285" s="184"/>
      <c r="C285" s="181"/>
      <c r="D285" s="19" t="s">
        <v>21</v>
      </c>
      <c r="E285" s="20">
        <f t="shared" si="74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25">
      <c r="A286" s="281" t="s">
        <v>198</v>
      </c>
      <c r="B286" s="226" t="s">
        <v>199</v>
      </c>
      <c r="C286" s="51"/>
      <c r="D286" s="19" t="s">
        <v>29</v>
      </c>
      <c r="E286" s="20">
        <f>SUM(F286:Q286)</f>
        <v>15135</v>
      </c>
      <c r="F286" s="21">
        <f t="shared" ref="F286:Q286" si="78">SUM(F287:F289)</f>
        <v>0</v>
      </c>
      <c r="G286" s="21">
        <f t="shared" si="78"/>
        <v>0</v>
      </c>
      <c r="H286" s="21">
        <f t="shared" si="78"/>
        <v>0</v>
      </c>
      <c r="I286" s="21">
        <f t="shared" si="78"/>
        <v>0</v>
      </c>
      <c r="J286" s="21">
        <f t="shared" si="78"/>
        <v>0</v>
      </c>
      <c r="K286" s="21">
        <f t="shared" si="78"/>
        <v>0</v>
      </c>
      <c r="L286" s="21">
        <f t="shared" si="78"/>
        <v>0</v>
      </c>
      <c r="M286" s="21">
        <f t="shared" si="78"/>
        <v>0</v>
      </c>
      <c r="N286" s="21">
        <f>SUM(N287:N289)</f>
        <v>2900.9</v>
      </c>
      <c r="O286" s="21">
        <f t="shared" si="78"/>
        <v>2127.6999999999998</v>
      </c>
      <c r="P286" s="21">
        <f t="shared" si="78"/>
        <v>10106.4</v>
      </c>
      <c r="Q286" s="21">
        <f t="shared" si="78"/>
        <v>0</v>
      </c>
      <c r="R286" s="38"/>
      <c r="S286" s="38"/>
      <c r="T286" s="2">
        <v>1686.6</v>
      </c>
      <c r="U286" s="2"/>
    </row>
    <row r="287" spans="1:21" ht="23.9" customHeight="1" x14ac:dyDescent="0.25">
      <c r="A287" s="269"/>
      <c r="B287" s="302"/>
      <c r="C287" s="107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25">
      <c r="A288" s="269"/>
      <c r="B288" s="302"/>
      <c r="C288" s="107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5" customHeight="1" x14ac:dyDescent="0.25">
      <c r="A289" s="269"/>
      <c r="B289" s="302"/>
      <c r="C289" s="107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8" customHeight="1" x14ac:dyDescent="0.25">
      <c r="A290" s="279"/>
      <c r="B290" s="134"/>
      <c r="C290" s="108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5" customHeight="1" x14ac:dyDescent="0.25">
      <c r="A291" s="316" t="s">
        <v>128</v>
      </c>
      <c r="B291" s="317" t="s">
        <v>131</v>
      </c>
      <c r="C291" s="107"/>
      <c r="D291" s="41" t="s">
        <v>29</v>
      </c>
      <c r="E291" s="43">
        <f>E296</f>
        <v>4632.3</v>
      </c>
      <c r="F291" s="18"/>
      <c r="G291" s="18">
        <f t="shared" ref="G291:Q295" si="79">G296</f>
        <v>0</v>
      </c>
      <c r="H291" s="18">
        <f t="shared" si="79"/>
        <v>0</v>
      </c>
      <c r="I291" s="18">
        <f t="shared" si="79"/>
        <v>0</v>
      </c>
      <c r="J291" s="18">
        <f t="shared" si="79"/>
        <v>0</v>
      </c>
      <c r="K291" s="18">
        <f t="shared" si="79"/>
        <v>4632.3</v>
      </c>
      <c r="L291" s="18">
        <f t="shared" si="79"/>
        <v>0</v>
      </c>
      <c r="M291" s="18">
        <f t="shared" si="79"/>
        <v>0</v>
      </c>
      <c r="N291" s="18">
        <f t="shared" si="79"/>
        <v>0</v>
      </c>
      <c r="O291" s="18">
        <f t="shared" si="79"/>
        <v>0</v>
      </c>
      <c r="P291" s="18">
        <f t="shared" si="79"/>
        <v>0</v>
      </c>
      <c r="Q291" s="18">
        <f t="shared" si="79"/>
        <v>0</v>
      </c>
      <c r="R291" s="90"/>
      <c r="S291" s="90"/>
      <c r="T291" s="2">
        <v>0</v>
      </c>
      <c r="U291" s="2"/>
    </row>
    <row r="292" spans="1:21" ht="28.15" customHeight="1" x14ac:dyDescent="0.25">
      <c r="A292" s="258"/>
      <c r="B292" s="302"/>
      <c r="C292" s="108"/>
      <c r="D292" s="19" t="s">
        <v>17</v>
      </c>
      <c r="E292" s="21">
        <f>E297</f>
        <v>0</v>
      </c>
      <c r="F292" s="21"/>
      <c r="G292" s="21">
        <f t="shared" si="79"/>
        <v>0</v>
      </c>
      <c r="H292" s="21">
        <f t="shared" si="79"/>
        <v>0</v>
      </c>
      <c r="I292" s="21">
        <f t="shared" si="79"/>
        <v>0</v>
      </c>
      <c r="J292" s="21">
        <f t="shared" si="79"/>
        <v>0</v>
      </c>
      <c r="K292" s="21">
        <f t="shared" si="79"/>
        <v>0</v>
      </c>
      <c r="L292" s="21">
        <f t="shared" si="79"/>
        <v>0</v>
      </c>
      <c r="M292" s="21">
        <f t="shared" si="79"/>
        <v>0</v>
      </c>
      <c r="N292" s="21">
        <f t="shared" si="79"/>
        <v>0</v>
      </c>
      <c r="O292" s="21">
        <f t="shared" si="79"/>
        <v>0</v>
      </c>
      <c r="P292" s="21">
        <f t="shared" si="79"/>
        <v>0</v>
      </c>
      <c r="Q292" s="21">
        <f t="shared" si="79"/>
        <v>0</v>
      </c>
      <c r="R292" s="38"/>
      <c r="S292" s="38"/>
      <c r="T292" s="2"/>
      <c r="U292" s="2"/>
    </row>
    <row r="293" spans="1:21" ht="29.65" customHeight="1" x14ac:dyDescent="0.25">
      <c r="A293" s="258"/>
      <c r="B293" s="302"/>
      <c r="C293" s="107"/>
      <c r="D293" s="25" t="s">
        <v>18</v>
      </c>
      <c r="E293" s="27">
        <f>E298</f>
        <v>4400.7</v>
      </c>
      <c r="F293" s="27"/>
      <c r="G293" s="27">
        <f t="shared" si="79"/>
        <v>0</v>
      </c>
      <c r="H293" s="27">
        <f t="shared" si="79"/>
        <v>0</v>
      </c>
      <c r="I293" s="27">
        <f t="shared" si="79"/>
        <v>0</v>
      </c>
      <c r="J293" s="27">
        <f t="shared" si="79"/>
        <v>0</v>
      </c>
      <c r="K293" s="27">
        <f t="shared" si="79"/>
        <v>4400.7</v>
      </c>
      <c r="L293" s="27">
        <f t="shared" si="79"/>
        <v>0</v>
      </c>
      <c r="M293" s="27">
        <f t="shared" si="79"/>
        <v>0</v>
      </c>
      <c r="N293" s="27">
        <f t="shared" si="79"/>
        <v>0</v>
      </c>
      <c r="O293" s="27">
        <f t="shared" si="79"/>
        <v>0</v>
      </c>
      <c r="P293" s="27">
        <f t="shared" si="79"/>
        <v>0</v>
      </c>
      <c r="Q293" s="27">
        <f t="shared" si="79"/>
        <v>0</v>
      </c>
      <c r="R293" s="38"/>
      <c r="S293" s="38"/>
      <c r="T293" s="2">
        <v>0</v>
      </c>
      <c r="U293" s="2"/>
    </row>
    <row r="294" spans="1:21" ht="31.95" customHeight="1" x14ac:dyDescent="0.25">
      <c r="A294" s="258"/>
      <c r="B294" s="302"/>
      <c r="C294" s="107"/>
      <c r="D294" s="19" t="s">
        <v>19</v>
      </c>
      <c r="E294" s="21">
        <f>E299</f>
        <v>231.6</v>
      </c>
      <c r="F294" s="21"/>
      <c r="G294" s="21">
        <f t="shared" si="79"/>
        <v>0</v>
      </c>
      <c r="H294" s="21">
        <f t="shared" si="79"/>
        <v>0</v>
      </c>
      <c r="I294" s="21">
        <f t="shared" si="79"/>
        <v>0</v>
      </c>
      <c r="J294" s="21">
        <f t="shared" si="79"/>
        <v>0</v>
      </c>
      <c r="K294" s="21">
        <f t="shared" si="79"/>
        <v>231.6</v>
      </c>
      <c r="L294" s="21">
        <f t="shared" si="79"/>
        <v>0</v>
      </c>
      <c r="M294" s="21">
        <f t="shared" si="79"/>
        <v>0</v>
      </c>
      <c r="N294" s="21">
        <f t="shared" si="79"/>
        <v>0</v>
      </c>
      <c r="O294" s="21">
        <f t="shared" si="79"/>
        <v>0</v>
      </c>
      <c r="P294" s="21">
        <f t="shared" si="79"/>
        <v>0</v>
      </c>
      <c r="Q294" s="21">
        <f t="shared" si="79"/>
        <v>0</v>
      </c>
      <c r="R294" s="38"/>
      <c r="S294" s="38"/>
      <c r="T294" s="2">
        <v>0</v>
      </c>
      <c r="U294" s="2"/>
    </row>
    <row r="295" spans="1:21" ht="34.85" customHeight="1" x14ac:dyDescent="0.25">
      <c r="A295" s="271"/>
      <c r="B295" s="305"/>
      <c r="C295" s="107"/>
      <c r="D295" s="19" t="s">
        <v>21</v>
      </c>
      <c r="E295" s="21">
        <f>E300</f>
        <v>0</v>
      </c>
      <c r="F295" s="21"/>
      <c r="G295" s="21">
        <f t="shared" si="79"/>
        <v>0</v>
      </c>
      <c r="H295" s="21">
        <f t="shared" si="79"/>
        <v>0</v>
      </c>
      <c r="I295" s="21">
        <f t="shared" si="79"/>
        <v>0</v>
      </c>
      <c r="J295" s="21">
        <f t="shared" si="79"/>
        <v>0</v>
      </c>
      <c r="K295" s="21">
        <f t="shared" si="79"/>
        <v>0</v>
      </c>
      <c r="L295" s="21">
        <f t="shared" si="79"/>
        <v>0</v>
      </c>
      <c r="M295" s="21">
        <f t="shared" si="79"/>
        <v>0</v>
      </c>
      <c r="N295" s="21">
        <f t="shared" si="79"/>
        <v>0</v>
      </c>
      <c r="O295" s="21">
        <f t="shared" si="79"/>
        <v>0</v>
      </c>
      <c r="P295" s="21">
        <f t="shared" si="79"/>
        <v>0</v>
      </c>
      <c r="Q295" s="21">
        <f t="shared" si="79"/>
        <v>0</v>
      </c>
      <c r="R295" s="38"/>
      <c r="S295" s="38"/>
      <c r="T295" s="2"/>
      <c r="U295" s="2"/>
    </row>
    <row r="296" spans="1:21" ht="30.8" customHeight="1" x14ac:dyDescent="0.25">
      <c r="A296" s="269" t="s">
        <v>129</v>
      </c>
      <c r="B296" s="226" t="s">
        <v>130</v>
      </c>
      <c r="C296" s="105"/>
      <c r="D296" s="19" t="s">
        <v>29</v>
      </c>
      <c r="E296" s="20">
        <f>SUM(F296:Q296)</f>
        <v>4632.3</v>
      </c>
      <c r="F296" s="21">
        <f t="shared" ref="F296:Q296" si="80">SUM(F297:F299)</f>
        <v>0</v>
      </c>
      <c r="G296" s="21">
        <f t="shared" si="80"/>
        <v>0</v>
      </c>
      <c r="H296" s="21">
        <f t="shared" si="80"/>
        <v>0</v>
      </c>
      <c r="I296" s="21">
        <f t="shared" si="80"/>
        <v>0</v>
      </c>
      <c r="J296" s="21">
        <f t="shared" si="80"/>
        <v>0</v>
      </c>
      <c r="K296" s="21">
        <f t="shared" si="80"/>
        <v>4632.3</v>
      </c>
      <c r="L296" s="21">
        <f t="shared" si="80"/>
        <v>0</v>
      </c>
      <c r="M296" s="21">
        <f t="shared" si="80"/>
        <v>0</v>
      </c>
      <c r="N296" s="21">
        <f t="shared" si="80"/>
        <v>0</v>
      </c>
      <c r="O296" s="21">
        <f t="shared" si="80"/>
        <v>0</v>
      </c>
      <c r="P296" s="21">
        <f t="shared" si="80"/>
        <v>0</v>
      </c>
      <c r="Q296" s="21">
        <f t="shared" si="80"/>
        <v>0</v>
      </c>
      <c r="R296" s="38"/>
      <c r="S296" s="38"/>
      <c r="T296" s="2">
        <v>0</v>
      </c>
      <c r="U296" s="2"/>
    </row>
    <row r="297" spans="1:21" ht="33.4" customHeight="1" x14ac:dyDescent="0.25">
      <c r="A297" s="270"/>
      <c r="B297" s="311"/>
      <c r="C297" s="105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" customHeight="1" x14ac:dyDescent="0.25">
      <c r="A298" s="270"/>
      <c r="B298" s="311"/>
      <c r="C298" s="106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15" customHeight="1" x14ac:dyDescent="0.25">
      <c r="A299" s="270"/>
      <c r="B299" s="311"/>
      <c r="C299" s="105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8" customHeight="1" x14ac:dyDescent="0.25">
      <c r="A300" s="293"/>
      <c r="B300" s="313"/>
      <c r="C300" s="106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49999999999999" customHeight="1" x14ac:dyDescent="0.25">
      <c r="A301" s="266" t="s">
        <v>142</v>
      </c>
      <c r="B301" s="275" t="s">
        <v>143</v>
      </c>
      <c r="C301" s="51"/>
      <c r="D301" s="16" t="s">
        <v>29</v>
      </c>
      <c r="E301" s="18">
        <f>E306</f>
        <v>3000</v>
      </c>
      <c r="F301" s="18"/>
      <c r="G301" s="18">
        <f t="shared" ref="G301:Q305" si="81">G306</f>
        <v>0</v>
      </c>
      <c r="H301" s="18">
        <f t="shared" si="81"/>
        <v>0</v>
      </c>
      <c r="I301" s="18">
        <f t="shared" si="81"/>
        <v>0</v>
      </c>
      <c r="J301" s="18">
        <f t="shared" si="81"/>
        <v>0</v>
      </c>
      <c r="K301" s="18">
        <f t="shared" si="81"/>
        <v>0</v>
      </c>
      <c r="L301" s="18">
        <f t="shared" si="81"/>
        <v>1500</v>
      </c>
      <c r="M301" s="18">
        <f t="shared" si="81"/>
        <v>1500</v>
      </c>
      <c r="N301" s="18">
        <f t="shared" si="81"/>
        <v>0</v>
      </c>
      <c r="O301" s="18">
        <f t="shared" si="81"/>
        <v>0</v>
      </c>
      <c r="P301" s="18">
        <f t="shared" si="81"/>
        <v>0</v>
      </c>
      <c r="Q301" s="18">
        <f t="shared" si="81"/>
        <v>0</v>
      </c>
      <c r="R301" s="90"/>
      <c r="S301" s="90"/>
      <c r="T301" s="2">
        <v>1500</v>
      </c>
      <c r="U301" s="2"/>
    </row>
    <row r="302" spans="1:21" ht="33.4" customHeight="1" x14ac:dyDescent="0.25">
      <c r="A302" s="267"/>
      <c r="B302" s="258"/>
      <c r="C302" s="108"/>
      <c r="D302" s="19" t="s">
        <v>17</v>
      </c>
      <c r="E302" s="21">
        <f>E307</f>
        <v>0</v>
      </c>
      <c r="F302" s="21"/>
      <c r="G302" s="21">
        <f t="shared" si="81"/>
        <v>0</v>
      </c>
      <c r="H302" s="21">
        <f t="shared" si="81"/>
        <v>0</v>
      </c>
      <c r="I302" s="21">
        <f t="shared" si="81"/>
        <v>0</v>
      </c>
      <c r="J302" s="21">
        <f t="shared" si="81"/>
        <v>0</v>
      </c>
      <c r="K302" s="21">
        <f t="shared" si="81"/>
        <v>0</v>
      </c>
      <c r="L302" s="21">
        <f t="shared" si="81"/>
        <v>0</v>
      </c>
      <c r="M302" s="21">
        <f t="shared" si="81"/>
        <v>0</v>
      </c>
      <c r="N302" s="21">
        <f t="shared" si="81"/>
        <v>0</v>
      </c>
      <c r="O302" s="21">
        <f t="shared" si="81"/>
        <v>0</v>
      </c>
      <c r="P302" s="21">
        <f t="shared" si="81"/>
        <v>0</v>
      </c>
      <c r="Q302" s="21">
        <f t="shared" si="81"/>
        <v>0</v>
      </c>
      <c r="R302" s="38"/>
      <c r="S302" s="38"/>
      <c r="T302" s="2"/>
      <c r="U302" s="2"/>
    </row>
    <row r="303" spans="1:21" ht="33.4" customHeight="1" x14ac:dyDescent="0.25">
      <c r="A303" s="267"/>
      <c r="B303" s="258"/>
      <c r="C303" s="107"/>
      <c r="D303" s="25" t="s">
        <v>18</v>
      </c>
      <c r="E303" s="27">
        <f>E308</f>
        <v>0</v>
      </c>
      <c r="F303" s="27"/>
      <c r="G303" s="27">
        <f t="shared" si="81"/>
        <v>0</v>
      </c>
      <c r="H303" s="27">
        <f t="shared" si="81"/>
        <v>0</v>
      </c>
      <c r="I303" s="27">
        <f t="shared" si="81"/>
        <v>0</v>
      </c>
      <c r="J303" s="27">
        <f t="shared" si="81"/>
        <v>0</v>
      </c>
      <c r="K303" s="27">
        <f t="shared" si="81"/>
        <v>0</v>
      </c>
      <c r="L303" s="27">
        <f t="shared" si="81"/>
        <v>0</v>
      </c>
      <c r="M303" s="27">
        <f t="shared" si="81"/>
        <v>0</v>
      </c>
      <c r="N303" s="27">
        <f t="shared" si="81"/>
        <v>0</v>
      </c>
      <c r="O303" s="27">
        <f t="shared" si="81"/>
        <v>0</v>
      </c>
      <c r="P303" s="27">
        <f t="shared" si="81"/>
        <v>0</v>
      </c>
      <c r="Q303" s="27">
        <f t="shared" si="81"/>
        <v>0</v>
      </c>
      <c r="R303" s="38"/>
      <c r="S303" s="38"/>
      <c r="T303" s="2"/>
      <c r="U303" s="2"/>
    </row>
    <row r="304" spans="1:21" ht="41.25" customHeight="1" x14ac:dyDescent="0.25">
      <c r="A304" s="89"/>
      <c r="B304" s="128"/>
      <c r="C304" s="108"/>
      <c r="D304" s="19" t="s">
        <v>19</v>
      </c>
      <c r="E304" s="21">
        <f>E309</f>
        <v>3000</v>
      </c>
      <c r="F304" s="21"/>
      <c r="G304" s="21">
        <f t="shared" si="81"/>
        <v>0</v>
      </c>
      <c r="H304" s="21">
        <f t="shared" si="81"/>
        <v>0</v>
      </c>
      <c r="I304" s="21">
        <f t="shared" si="81"/>
        <v>0</v>
      </c>
      <c r="J304" s="21">
        <f t="shared" si="81"/>
        <v>0</v>
      </c>
      <c r="K304" s="21">
        <f t="shared" si="81"/>
        <v>0</v>
      </c>
      <c r="L304" s="21">
        <f t="shared" si="81"/>
        <v>1500</v>
      </c>
      <c r="M304" s="21">
        <f t="shared" si="81"/>
        <v>1500</v>
      </c>
      <c r="N304" s="21">
        <f t="shared" si="81"/>
        <v>0</v>
      </c>
      <c r="O304" s="21">
        <f t="shared" si="81"/>
        <v>0</v>
      </c>
      <c r="P304" s="21">
        <f t="shared" si="81"/>
        <v>0</v>
      </c>
      <c r="Q304" s="21">
        <f t="shared" si="81"/>
        <v>0</v>
      </c>
      <c r="R304" s="38"/>
      <c r="S304" s="38"/>
      <c r="T304" s="2">
        <v>1500</v>
      </c>
      <c r="U304" s="2"/>
    </row>
    <row r="305" spans="1:52" ht="36" customHeight="1" x14ac:dyDescent="0.25">
      <c r="A305" s="54"/>
      <c r="B305" s="129"/>
      <c r="C305" s="108"/>
      <c r="D305" s="25" t="s">
        <v>21</v>
      </c>
      <c r="E305" s="21">
        <f>E310</f>
        <v>0</v>
      </c>
      <c r="F305" s="21"/>
      <c r="G305" s="21">
        <f t="shared" si="81"/>
        <v>0</v>
      </c>
      <c r="H305" s="21">
        <f t="shared" si="81"/>
        <v>0</v>
      </c>
      <c r="I305" s="21">
        <f t="shared" si="81"/>
        <v>0</v>
      </c>
      <c r="J305" s="21">
        <f t="shared" si="81"/>
        <v>0</v>
      </c>
      <c r="K305" s="21">
        <f t="shared" si="81"/>
        <v>0</v>
      </c>
      <c r="L305" s="21">
        <f t="shared" si="81"/>
        <v>0</v>
      </c>
      <c r="M305" s="21">
        <f t="shared" si="81"/>
        <v>0</v>
      </c>
      <c r="N305" s="21">
        <f t="shared" si="81"/>
        <v>0</v>
      </c>
      <c r="O305" s="21">
        <f t="shared" si="81"/>
        <v>0</v>
      </c>
      <c r="P305" s="21">
        <f t="shared" si="81"/>
        <v>0</v>
      </c>
      <c r="Q305" s="21">
        <f t="shared" si="81"/>
        <v>0</v>
      </c>
      <c r="R305" s="38"/>
      <c r="S305" s="38"/>
      <c r="T305" s="2"/>
      <c r="U305" s="2"/>
    </row>
    <row r="306" spans="1:52" ht="22.95" customHeight="1" x14ac:dyDescent="0.25">
      <c r="A306" s="314" t="s">
        <v>144</v>
      </c>
      <c r="B306" s="217" t="s">
        <v>145</v>
      </c>
      <c r="C306" s="51"/>
      <c r="D306" s="19" t="s">
        <v>29</v>
      </c>
      <c r="E306" s="20">
        <f t="shared" ref="E306:E318" si="82">SUM(F306:Q306)</f>
        <v>3000</v>
      </c>
      <c r="F306" s="21">
        <f t="shared" ref="F306:Q306" si="83">SUM(F307:F309)</f>
        <v>0</v>
      </c>
      <c r="G306" s="21">
        <f t="shared" si="83"/>
        <v>0</v>
      </c>
      <c r="H306" s="21">
        <f t="shared" si="83"/>
        <v>0</v>
      </c>
      <c r="I306" s="21">
        <f t="shared" si="83"/>
        <v>0</v>
      </c>
      <c r="J306" s="21">
        <f t="shared" si="83"/>
        <v>0</v>
      </c>
      <c r="K306" s="21">
        <f t="shared" si="83"/>
        <v>0</v>
      </c>
      <c r="L306" s="21">
        <f t="shared" si="83"/>
        <v>1500</v>
      </c>
      <c r="M306" s="21">
        <f t="shared" si="83"/>
        <v>1500</v>
      </c>
      <c r="N306" s="21">
        <f t="shared" si="83"/>
        <v>0</v>
      </c>
      <c r="O306" s="21">
        <f t="shared" si="83"/>
        <v>0</v>
      </c>
      <c r="P306" s="21">
        <f t="shared" si="83"/>
        <v>0</v>
      </c>
      <c r="Q306" s="21">
        <f t="shared" si="83"/>
        <v>0</v>
      </c>
      <c r="R306" s="38"/>
      <c r="S306" s="38"/>
      <c r="T306" s="2">
        <v>1500</v>
      </c>
      <c r="U306" s="2"/>
    </row>
    <row r="307" spans="1:52" ht="38.799999999999997" customHeight="1" x14ac:dyDescent="0.25">
      <c r="A307" s="315"/>
      <c r="B307" s="219"/>
      <c r="C307" s="108"/>
      <c r="D307" s="19" t="s">
        <v>17</v>
      </c>
      <c r="E307" s="20">
        <f t="shared" si="82"/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25">
      <c r="A308" s="220"/>
      <c r="B308" s="219"/>
      <c r="C308" s="108"/>
      <c r="D308" s="25" t="s">
        <v>18</v>
      </c>
      <c r="E308" s="20">
        <f t="shared" si="82"/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" customHeight="1" x14ac:dyDescent="0.25">
      <c r="A309" s="220"/>
      <c r="B309" s="219"/>
      <c r="C309" s="107"/>
      <c r="D309" s="25" t="s">
        <v>19</v>
      </c>
      <c r="E309" s="20">
        <f t="shared" si="82"/>
        <v>3000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186">
        <f>1000-1000</f>
        <v>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25">
      <c r="A310" s="114"/>
      <c r="B310" s="134"/>
      <c r="C310" s="108"/>
      <c r="D310" s="19" t="s">
        <v>21</v>
      </c>
      <c r="E310" s="20">
        <f t="shared" si="82"/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29.95" customHeight="1" x14ac:dyDescent="0.25">
      <c r="A311" s="152" t="s">
        <v>153</v>
      </c>
      <c r="B311" s="148" t="s">
        <v>179</v>
      </c>
      <c r="C311" s="55"/>
      <c r="D311" s="16" t="s">
        <v>29</v>
      </c>
      <c r="E311" s="17">
        <f t="shared" si="82"/>
        <v>3862018.1</v>
      </c>
      <c r="F311" s="18"/>
      <c r="G311" s="18">
        <f t="shared" ref="G311:N313" si="84">G318</f>
        <v>0</v>
      </c>
      <c r="H311" s="18">
        <f t="shared" si="84"/>
        <v>0</v>
      </c>
      <c r="I311" s="18">
        <f t="shared" si="84"/>
        <v>0</v>
      </c>
      <c r="J311" s="18">
        <f t="shared" si="84"/>
        <v>0</v>
      </c>
      <c r="K311" s="18">
        <f t="shared" si="84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0"/>
      <c r="S311" s="90"/>
      <c r="T311" s="2"/>
      <c r="U311" s="2"/>
      <c r="AZ311" s="2"/>
    </row>
    <row r="312" spans="1:52" ht="32.1" customHeight="1" x14ac:dyDescent="0.25">
      <c r="A312" s="150"/>
      <c r="B312" s="149"/>
      <c r="C312" s="106"/>
      <c r="D312" s="19" t="s">
        <v>17</v>
      </c>
      <c r="E312" s="20">
        <f t="shared" si="82"/>
        <v>1671048.2000000002</v>
      </c>
      <c r="F312" s="21"/>
      <c r="G312" s="21">
        <f t="shared" si="84"/>
        <v>0</v>
      </c>
      <c r="H312" s="21">
        <f t="shared" si="84"/>
        <v>0</v>
      </c>
      <c r="I312" s="21">
        <f t="shared" si="84"/>
        <v>0</v>
      </c>
      <c r="J312" s="21">
        <f t="shared" si="84"/>
        <v>0</v>
      </c>
      <c r="K312" s="21">
        <f t="shared" si="84"/>
        <v>0</v>
      </c>
      <c r="L312" s="21">
        <f t="shared" si="84"/>
        <v>0</v>
      </c>
      <c r="M312" s="21">
        <f t="shared" si="84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9" customHeight="1" x14ac:dyDescent="0.25">
      <c r="A313" s="150"/>
      <c r="B313" s="160"/>
      <c r="C313" s="105"/>
      <c r="D313" s="25" t="s">
        <v>18</v>
      </c>
      <c r="E313" s="20">
        <f t="shared" si="82"/>
        <v>2072936.4</v>
      </c>
      <c r="F313" s="27"/>
      <c r="G313" s="27">
        <f t="shared" si="84"/>
        <v>0</v>
      </c>
      <c r="H313" s="27">
        <f t="shared" si="84"/>
        <v>0</v>
      </c>
      <c r="I313" s="27">
        <f t="shared" si="84"/>
        <v>0</v>
      </c>
      <c r="J313" s="27">
        <f t="shared" si="84"/>
        <v>0</v>
      </c>
      <c r="K313" s="27">
        <f t="shared" si="84"/>
        <v>0</v>
      </c>
      <c r="L313" s="27">
        <f t="shared" si="84"/>
        <v>495301.8</v>
      </c>
      <c r="M313" s="27">
        <f>M320</f>
        <v>910183.2</v>
      </c>
      <c r="N313" s="27">
        <f t="shared" si="84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25">
      <c r="A314" s="150"/>
      <c r="B314" s="160"/>
      <c r="C314" s="105"/>
      <c r="D314" s="19" t="s">
        <v>184</v>
      </c>
      <c r="E314" s="20">
        <f t="shared" si="82"/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" customHeight="1" x14ac:dyDescent="0.25">
      <c r="A315" s="177"/>
      <c r="B315" s="184"/>
      <c r="C315" s="169"/>
      <c r="D315" s="19" t="s">
        <v>19</v>
      </c>
      <c r="E315" s="20">
        <f t="shared" si="82"/>
        <v>118033.50000000001</v>
      </c>
      <c r="F315" s="21"/>
      <c r="G315" s="21">
        <f t="shared" ref="G315:L315" si="85">G322</f>
        <v>0</v>
      </c>
      <c r="H315" s="21">
        <f t="shared" si="85"/>
        <v>0</v>
      </c>
      <c r="I315" s="21">
        <f t="shared" si="85"/>
        <v>0</v>
      </c>
      <c r="J315" s="21">
        <f t="shared" si="85"/>
        <v>0</v>
      </c>
      <c r="K315" s="21">
        <f t="shared" si="85"/>
        <v>0</v>
      </c>
      <c r="L315" s="21">
        <f t="shared" si="85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25">
      <c r="A316" s="150"/>
      <c r="B316" s="160"/>
      <c r="C316" s="105"/>
      <c r="D316" s="25" t="s">
        <v>184</v>
      </c>
      <c r="E316" s="26">
        <f t="shared" si="82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85" customHeight="1" x14ac:dyDescent="0.25">
      <c r="A317" s="164"/>
      <c r="B317" s="165"/>
      <c r="C317" s="106"/>
      <c r="D317" s="19" t="s">
        <v>21</v>
      </c>
      <c r="E317" s="20">
        <f t="shared" si="82"/>
        <v>0</v>
      </c>
      <c r="F317" s="21"/>
      <c r="G317" s="21">
        <f t="shared" ref="G317:Q317" si="86">G324</f>
        <v>0</v>
      </c>
      <c r="H317" s="21">
        <f t="shared" si="86"/>
        <v>0</v>
      </c>
      <c r="I317" s="21">
        <f t="shared" si="86"/>
        <v>0</v>
      </c>
      <c r="J317" s="21">
        <f t="shared" si="86"/>
        <v>0</v>
      </c>
      <c r="K317" s="21">
        <f t="shared" si="86"/>
        <v>0</v>
      </c>
      <c r="L317" s="21">
        <f t="shared" si="86"/>
        <v>0</v>
      </c>
      <c r="M317" s="21">
        <f t="shared" si="86"/>
        <v>0</v>
      </c>
      <c r="N317" s="21">
        <f t="shared" si="86"/>
        <v>0</v>
      </c>
      <c r="O317" s="21">
        <f t="shared" si="86"/>
        <v>0</v>
      </c>
      <c r="P317" s="21">
        <f t="shared" si="86"/>
        <v>0</v>
      </c>
      <c r="Q317" s="21">
        <f t="shared" si="86"/>
        <v>0</v>
      </c>
      <c r="R317" s="38"/>
      <c r="S317" s="38"/>
      <c r="T317" s="2"/>
      <c r="U317" s="2"/>
    </row>
    <row r="318" spans="1:52" ht="30.45" customHeight="1" x14ac:dyDescent="0.25">
      <c r="A318" s="294" t="s">
        <v>154</v>
      </c>
      <c r="B318" s="226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 t="shared" si="82"/>
        <v>2541099.9</v>
      </c>
      <c r="F318" s="21">
        <f t="shared" ref="F318:Q318" si="87">SUM(F319:F322)</f>
        <v>0</v>
      </c>
      <c r="G318" s="21">
        <f t="shared" si="87"/>
        <v>0</v>
      </c>
      <c r="H318" s="21">
        <f t="shared" si="87"/>
        <v>0</v>
      </c>
      <c r="I318" s="21">
        <f t="shared" si="87"/>
        <v>0</v>
      </c>
      <c r="J318" s="21">
        <f t="shared" si="87"/>
        <v>0</v>
      </c>
      <c r="K318" s="21">
        <f t="shared" si="87"/>
        <v>0</v>
      </c>
      <c r="L318" s="21">
        <f t="shared" si="87"/>
        <v>526916.80000000005</v>
      </c>
      <c r="M318" s="21">
        <f>M320+M319+M322</f>
        <v>935620.7</v>
      </c>
      <c r="N318" s="21">
        <f t="shared" si="87"/>
        <v>974073.99999999988</v>
      </c>
      <c r="O318" s="21">
        <f t="shared" si="87"/>
        <v>104488.4</v>
      </c>
      <c r="P318" s="21">
        <f t="shared" si="87"/>
        <v>0</v>
      </c>
      <c r="Q318" s="21">
        <f t="shared" si="87"/>
        <v>0</v>
      </c>
      <c r="R318" s="38"/>
      <c r="S318" s="38"/>
      <c r="T318" s="2">
        <v>935620.7</v>
      </c>
      <c r="U318" s="2">
        <v>636456.69999999995</v>
      </c>
    </row>
    <row r="319" spans="1:52" ht="40.75" customHeight="1" x14ac:dyDescent="0.25">
      <c r="A319" s="300"/>
      <c r="B319" s="230"/>
      <c r="C319" s="108"/>
      <c r="D319" s="19" t="s">
        <v>17</v>
      </c>
      <c r="E319" s="20">
        <f t="shared" ref="E319:E324" si="88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5" customHeight="1" x14ac:dyDescent="0.25">
      <c r="A320" s="75"/>
      <c r="B320" s="165"/>
      <c r="C320" s="108"/>
      <c r="D320" s="25" t="s">
        <v>18</v>
      </c>
      <c r="E320" s="26">
        <f t="shared" si="88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650000000000006" customHeight="1" x14ac:dyDescent="0.25">
      <c r="A321" s="75"/>
      <c r="B321" s="165"/>
      <c r="C321" s="107"/>
      <c r="D321" s="25" t="s">
        <v>184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25">
      <c r="A322" s="75"/>
      <c r="B322" s="165"/>
      <c r="C322" s="107"/>
      <c r="D322" s="25" t="s">
        <v>19</v>
      </c>
      <c r="E322" s="20">
        <f t="shared" si="88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" customHeight="1" x14ac:dyDescent="0.25">
      <c r="A323" s="75"/>
      <c r="B323" s="165"/>
      <c r="C323" s="107"/>
      <c r="D323" s="19" t="s">
        <v>184</v>
      </c>
      <c r="E323" s="20">
        <f t="shared" si="88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25">
      <c r="A324" s="34"/>
      <c r="B324" s="166"/>
      <c r="C324" s="107"/>
      <c r="D324" s="19" t="s">
        <v>21</v>
      </c>
      <c r="E324" s="20">
        <f t="shared" si="88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25">
      <c r="A325" s="320" t="s">
        <v>196</v>
      </c>
      <c r="B325" s="245" t="s">
        <v>204</v>
      </c>
      <c r="C325" s="107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.05" customHeight="1" x14ac:dyDescent="0.25">
      <c r="A326" s="300"/>
      <c r="B326" s="245"/>
      <c r="C326" s="107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25">
      <c r="A327" s="75"/>
      <c r="B327" s="133"/>
      <c r="C327" s="107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25">
      <c r="A328" s="75"/>
      <c r="B328" s="133"/>
      <c r="C328" s="107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25">
      <c r="A329" s="34"/>
      <c r="B329" s="134"/>
      <c r="C329" s="108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25">
      <c r="A330" s="320" t="s">
        <v>228</v>
      </c>
      <c r="B330" s="226" t="s">
        <v>203</v>
      </c>
      <c r="C330" s="204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89">SUM(H331:H334)</f>
        <v>0</v>
      </c>
      <c r="I330" s="26">
        <f t="shared" si="89"/>
        <v>0</v>
      </c>
      <c r="J330" s="26">
        <f t="shared" si="89"/>
        <v>0</v>
      </c>
      <c r="K330" s="26">
        <f t="shared" si="89"/>
        <v>0</v>
      </c>
      <c r="L330" s="26">
        <f t="shared" si="89"/>
        <v>0</v>
      </c>
      <c r="M330" s="26">
        <f t="shared" si="89"/>
        <v>0</v>
      </c>
      <c r="N330" s="26">
        <f t="shared" si="89"/>
        <v>0</v>
      </c>
      <c r="O330" s="26">
        <f>SUM(O331:O334)</f>
        <v>109417.2</v>
      </c>
      <c r="P330" s="26">
        <f t="shared" si="89"/>
        <v>709102.20000000007</v>
      </c>
      <c r="Q330" s="26">
        <f t="shared" si="89"/>
        <v>502169.59999999998</v>
      </c>
      <c r="R330" s="37"/>
      <c r="S330" s="37"/>
      <c r="T330" s="2"/>
      <c r="U330" s="2"/>
    </row>
    <row r="331" spans="1:21" ht="26.85" customHeight="1" x14ac:dyDescent="0.25">
      <c r="A331" s="300"/>
      <c r="B331" s="312"/>
      <c r="C331" s="204"/>
      <c r="D331" s="19" t="s">
        <v>17</v>
      </c>
      <c r="E331" s="20">
        <f t="shared" ref="E331:E344" si="90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21">
        <v>172408.1</v>
      </c>
      <c r="R331" s="38"/>
      <c r="S331" s="38"/>
      <c r="T331" s="2"/>
      <c r="U331" s="2"/>
    </row>
    <row r="332" spans="1:21" ht="29" customHeight="1" x14ac:dyDescent="0.25">
      <c r="A332" s="75"/>
      <c r="B332" s="312"/>
      <c r="C332" s="204"/>
      <c r="D332" s="19" t="s">
        <v>18</v>
      </c>
      <c r="E332" s="20">
        <f t="shared" si="90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21">
        <v>287980.5</v>
      </c>
      <c r="R332" s="38"/>
      <c r="S332" s="38"/>
      <c r="T332" s="2"/>
      <c r="U332" s="2"/>
    </row>
    <row r="333" spans="1:21" ht="30.8" customHeight="1" x14ac:dyDescent="0.25">
      <c r="A333" s="75"/>
      <c r="B333" s="206"/>
      <c r="C333" s="204"/>
      <c r="D333" s="19" t="s">
        <v>19</v>
      </c>
      <c r="E333" s="20">
        <f t="shared" si="90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21">
        <f>4650.4+37130.6</f>
        <v>41781</v>
      </c>
      <c r="R333" s="38"/>
      <c r="S333" s="38"/>
      <c r="T333" s="2"/>
      <c r="U333" s="2"/>
    </row>
    <row r="334" spans="1:21" ht="40.950000000000003" customHeight="1" x14ac:dyDescent="0.25">
      <c r="A334" s="34"/>
      <c r="B334" s="205"/>
      <c r="C334" s="204"/>
      <c r="D334" s="19" t="s">
        <v>21</v>
      </c>
      <c r="E334" s="20">
        <f t="shared" si="90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5" customHeight="1" x14ac:dyDescent="0.25">
      <c r="A335" s="147" t="s">
        <v>220</v>
      </c>
      <c r="B335" s="275" t="s">
        <v>226</v>
      </c>
      <c r="C335" s="107"/>
      <c r="D335" s="41" t="s">
        <v>4</v>
      </c>
      <c r="E335" s="26">
        <f>SUM(F335:Q335)</f>
        <v>18157.099999999999</v>
      </c>
      <c r="F335" s="21"/>
      <c r="G335" s="21">
        <f t="shared" ref="G335:N335" si="91">SUM(G336:G339)</f>
        <v>0</v>
      </c>
      <c r="H335" s="21">
        <f t="shared" si="91"/>
        <v>0</v>
      </c>
      <c r="I335" s="21">
        <f t="shared" si="91"/>
        <v>0</v>
      </c>
      <c r="J335" s="21">
        <f t="shared" si="91"/>
        <v>0</v>
      </c>
      <c r="K335" s="21">
        <f t="shared" si="91"/>
        <v>0</v>
      </c>
      <c r="L335" s="21">
        <f t="shared" si="91"/>
        <v>0</v>
      </c>
      <c r="M335" s="21">
        <f t="shared" si="91"/>
        <v>0</v>
      </c>
      <c r="N335" s="21">
        <f t="shared" si="91"/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25">
      <c r="A336" s="75"/>
      <c r="B336" s="302"/>
      <c r="C336" s="107"/>
      <c r="D336" s="19" t="s">
        <v>17</v>
      </c>
      <c r="E336" s="20">
        <f t="shared" si="90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25">
      <c r="A337" s="75"/>
      <c r="B337" s="302"/>
      <c r="C337" s="107"/>
      <c r="D337" s="19" t="s">
        <v>18</v>
      </c>
      <c r="E337" s="20">
        <f t="shared" si="90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92">O342</f>
        <v>79.099999999999994</v>
      </c>
      <c r="P337" s="21">
        <f t="shared" si="92"/>
        <v>232.8</v>
      </c>
      <c r="Q337" s="21">
        <f t="shared" si="92"/>
        <v>232.8</v>
      </c>
      <c r="R337" s="38"/>
      <c r="S337" s="38"/>
      <c r="T337" s="2"/>
      <c r="U337" s="2"/>
    </row>
    <row r="338" spans="1:52" ht="40.950000000000003" customHeight="1" x14ac:dyDescent="0.25">
      <c r="A338" s="34"/>
      <c r="B338" s="184"/>
      <c r="C338" s="181"/>
      <c r="D338" s="19" t="s">
        <v>19</v>
      </c>
      <c r="E338" s="20">
        <f t="shared" si="90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92"/>
        <v>0</v>
      </c>
      <c r="P338" s="21">
        <f t="shared" si="92"/>
        <v>0</v>
      </c>
      <c r="Q338" s="21">
        <f t="shared" si="92"/>
        <v>0</v>
      </c>
      <c r="R338" s="38"/>
      <c r="S338" s="38"/>
      <c r="T338" s="2"/>
      <c r="U338" s="2"/>
    </row>
    <row r="339" spans="1:52" ht="40.950000000000003" customHeight="1" x14ac:dyDescent="0.25">
      <c r="A339" s="34"/>
      <c r="B339" s="134"/>
      <c r="C339" s="107"/>
      <c r="D339" s="25" t="s">
        <v>21</v>
      </c>
      <c r="E339" s="26">
        <f t="shared" si="90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92"/>
        <v>0</v>
      </c>
      <c r="P339" s="27">
        <f t="shared" si="92"/>
        <v>0</v>
      </c>
      <c r="Q339" s="27">
        <f t="shared" si="92"/>
        <v>0</v>
      </c>
      <c r="R339" s="38"/>
      <c r="S339" s="38"/>
      <c r="T339" s="2"/>
      <c r="U339" s="2"/>
    </row>
    <row r="340" spans="1:52" ht="32.1" customHeight="1" x14ac:dyDescent="0.25">
      <c r="A340" s="259" t="s">
        <v>225</v>
      </c>
      <c r="B340" s="259" t="s">
        <v>221</v>
      </c>
      <c r="C340" s="107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93">SUM(H341:H344)</f>
        <v>0</v>
      </c>
      <c r="I340" s="21">
        <f t="shared" si="93"/>
        <v>0</v>
      </c>
      <c r="J340" s="21">
        <f t="shared" si="93"/>
        <v>0</v>
      </c>
      <c r="K340" s="21">
        <f t="shared" si="93"/>
        <v>0</v>
      </c>
      <c r="L340" s="21">
        <f t="shared" si="93"/>
        <v>0</v>
      </c>
      <c r="M340" s="21">
        <f t="shared" si="93"/>
        <v>0</v>
      </c>
      <c r="N340" s="21">
        <f t="shared" si="93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25">
      <c r="A341" s="251"/>
      <c r="B341" s="251"/>
      <c r="C341" s="107"/>
      <c r="D341" s="19" t="s">
        <v>17</v>
      </c>
      <c r="E341" s="20">
        <f t="shared" si="90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85" customHeight="1" x14ac:dyDescent="0.25">
      <c r="A342" s="251"/>
      <c r="B342" s="251"/>
      <c r="C342" s="107"/>
      <c r="D342" s="19" t="s">
        <v>18</v>
      </c>
      <c r="E342" s="20">
        <f t="shared" si="90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" customHeight="1" x14ac:dyDescent="0.25">
      <c r="A343" s="251"/>
      <c r="B343" s="251"/>
      <c r="C343" s="108"/>
      <c r="D343" s="19" t="s">
        <v>19</v>
      </c>
      <c r="E343" s="20">
        <f t="shared" si="90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29.95" customHeight="1" x14ac:dyDescent="0.25">
      <c r="A344" s="279"/>
      <c r="B344" s="279"/>
      <c r="C344" s="107"/>
      <c r="D344" s="25" t="s">
        <v>21</v>
      </c>
      <c r="E344" s="26">
        <f t="shared" si="90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9" customHeight="1" x14ac:dyDescent="0.25">
      <c r="A345" s="89" t="s">
        <v>76</v>
      </c>
      <c r="B345" s="276" t="s">
        <v>77</v>
      </c>
      <c r="C345" s="318" t="s">
        <v>16</v>
      </c>
      <c r="D345" s="16" t="s">
        <v>4</v>
      </c>
      <c r="E345" s="17">
        <f>SUM(E346:E348)</f>
        <v>899494.6</v>
      </c>
      <c r="F345" s="18">
        <f t="shared" ref="F345:L345" si="94">SUM(F346:F348)</f>
        <v>0</v>
      </c>
      <c r="G345" s="18">
        <f t="shared" si="94"/>
        <v>70546.600000000006</v>
      </c>
      <c r="H345" s="18">
        <f t="shared" si="94"/>
        <v>72337.200000000012</v>
      </c>
      <c r="I345" s="18">
        <f t="shared" si="94"/>
        <v>75088.200000000012</v>
      </c>
      <c r="J345" s="18">
        <f t="shared" si="94"/>
        <v>77224.799999999988</v>
      </c>
      <c r="K345" s="18">
        <f t="shared" si="94"/>
        <v>78870.299999999988</v>
      </c>
      <c r="L345" s="18">
        <f t="shared" si="94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90"/>
      <c r="S345" s="90"/>
      <c r="T345" s="2">
        <v>100635.4</v>
      </c>
      <c r="U345" s="2"/>
      <c r="AZ345" s="2"/>
    </row>
    <row r="346" spans="1:52" ht="30.45" customHeight="1" x14ac:dyDescent="0.25">
      <c r="A346" s="56"/>
      <c r="B346" s="258"/>
      <c r="C346" s="253"/>
      <c r="D346" s="19" t="s">
        <v>17</v>
      </c>
      <c r="E346" s="20">
        <f t="shared" ref="E346:E351" si="95">SUM(F346:Q346)</f>
        <v>0</v>
      </c>
      <c r="F346" s="21">
        <f t="shared" ref="F346:Q347" si="96">F356+F361+F366+F371+F381+F386+F401+F406+F411</f>
        <v>0</v>
      </c>
      <c r="G346" s="21">
        <f t="shared" si="96"/>
        <v>0</v>
      </c>
      <c r="H346" s="21">
        <f t="shared" si="96"/>
        <v>0</v>
      </c>
      <c r="I346" s="21">
        <f t="shared" si="96"/>
        <v>0</v>
      </c>
      <c r="J346" s="21">
        <f t="shared" si="96"/>
        <v>0</v>
      </c>
      <c r="K346" s="21">
        <f t="shared" si="96"/>
        <v>0</v>
      </c>
      <c r="L346" s="21">
        <f t="shared" si="96"/>
        <v>0</v>
      </c>
      <c r="M346" s="21">
        <f t="shared" si="96"/>
        <v>0</v>
      </c>
      <c r="N346" s="21">
        <f t="shared" si="96"/>
        <v>0</v>
      </c>
      <c r="O346" s="21">
        <f t="shared" si="96"/>
        <v>0</v>
      </c>
      <c r="P346" s="21">
        <f t="shared" si="96"/>
        <v>0</v>
      </c>
      <c r="Q346" s="21">
        <f t="shared" si="96"/>
        <v>0</v>
      </c>
      <c r="R346" s="38"/>
      <c r="S346" s="38"/>
      <c r="T346" s="2"/>
      <c r="U346" s="2"/>
    </row>
    <row r="347" spans="1:52" ht="30.8" customHeight="1" x14ac:dyDescent="0.25">
      <c r="A347" s="56"/>
      <c r="B347" s="258"/>
      <c r="C347" s="253"/>
      <c r="D347" s="19" t="s">
        <v>18</v>
      </c>
      <c r="E347" s="20">
        <f t="shared" si="95"/>
        <v>843340.4</v>
      </c>
      <c r="F347" s="21">
        <f t="shared" si="96"/>
        <v>0</v>
      </c>
      <c r="G347" s="21">
        <f t="shared" si="96"/>
        <v>64983.5</v>
      </c>
      <c r="H347" s="21">
        <f t="shared" si="96"/>
        <v>65431.30000000001</v>
      </c>
      <c r="I347" s="21">
        <f t="shared" si="96"/>
        <v>67013.400000000009</v>
      </c>
      <c r="J347" s="21">
        <f t="shared" si="96"/>
        <v>68486.799999999988</v>
      </c>
      <c r="K347" s="21">
        <f t="shared" si="96"/>
        <v>69838.399999999994</v>
      </c>
      <c r="L347" s="21">
        <f t="shared" si="96"/>
        <v>67239.8</v>
      </c>
      <c r="M347" s="21">
        <f>M357+M362+M367+M372+M382+M387+M402+M407+M412</f>
        <v>80099</v>
      </c>
      <c r="N347" s="21">
        <f t="shared" si="96"/>
        <v>82324.100000000006</v>
      </c>
      <c r="O347" s="21">
        <f>O357+O362+O367+O372+O382+O387+O402+O407+O412</f>
        <v>88994.9</v>
      </c>
      <c r="P347" s="21">
        <f t="shared" si="96"/>
        <v>94427.299999999988</v>
      </c>
      <c r="Q347" s="21">
        <f t="shared" si="96"/>
        <v>94501.9</v>
      </c>
      <c r="R347" s="38"/>
      <c r="S347" s="38"/>
      <c r="T347" s="2"/>
      <c r="U347" s="2"/>
    </row>
    <row r="348" spans="1:52" ht="25.55" customHeight="1" x14ac:dyDescent="0.25">
      <c r="A348" s="56"/>
      <c r="B348" s="258"/>
      <c r="C348" s="253"/>
      <c r="D348" s="19" t="s">
        <v>19</v>
      </c>
      <c r="E348" s="20">
        <f t="shared" si="95"/>
        <v>56154.2</v>
      </c>
      <c r="F348" s="21">
        <f>F358+F363+F368+F373+F383+F388+F403+F408+F413</f>
        <v>0</v>
      </c>
      <c r="G348" s="21">
        <f t="shared" ref="G348:L348" si="97">G358+G363+G368+G373+G383+G388+G403+G408+G413+G393</f>
        <v>5563.1</v>
      </c>
      <c r="H348" s="21">
        <f t="shared" si="97"/>
        <v>6905.9</v>
      </c>
      <c r="I348" s="21">
        <f t="shared" si="97"/>
        <v>8074.8</v>
      </c>
      <c r="J348" s="21">
        <f t="shared" si="97"/>
        <v>8738</v>
      </c>
      <c r="K348" s="21">
        <f t="shared" si="97"/>
        <v>9031.9</v>
      </c>
      <c r="L348" s="21">
        <f t="shared" si="97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.05" customHeight="1" x14ac:dyDescent="0.25">
      <c r="A349" s="56"/>
      <c r="B349" s="258"/>
      <c r="C349" s="254"/>
      <c r="D349" s="19" t="s">
        <v>21</v>
      </c>
      <c r="E349" s="20">
        <f t="shared" si="95"/>
        <v>0</v>
      </c>
      <c r="F349" s="21"/>
      <c r="G349" s="21">
        <f t="shared" ref="G349:L349" si="98">G359+G364+G369+G374+G384+G389+G409+G414</f>
        <v>0</v>
      </c>
      <c r="H349" s="21">
        <f t="shared" si="98"/>
        <v>0</v>
      </c>
      <c r="I349" s="21">
        <f t="shared" si="98"/>
        <v>0</v>
      </c>
      <c r="J349" s="21">
        <f t="shared" si="98"/>
        <v>0</v>
      </c>
      <c r="K349" s="21">
        <f t="shared" si="98"/>
        <v>0</v>
      </c>
      <c r="L349" s="21">
        <f t="shared" si="98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25">
      <c r="A350" s="266" t="s">
        <v>127</v>
      </c>
      <c r="B350" s="275" t="s">
        <v>78</v>
      </c>
      <c r="C350" s="32"/>
      <c r="D350" s="16" t="s">
        <v>4</v>
      </c>
      <c r="E350" s="17">
        <f t="shared" si="95"/>
        <v>765850.2</v>
      </c>
      <c r="F350" s="18"/>
      <c r="G350" s="18">
        <f t="shared" ref="G350:L350" si="99">G355+G365+G370+G360</f>
        <v>55536.3</v>
      </c>
      <c r="H350" s="18">
        <f t="shared" si="99"/>
        <v>58615.000000000007</v>
      </c>
      <c r="I350" s="18">
        <f t="shared" si="99"/>
        <v>59909.8</v>
      </c>
      <c r="J350" s="18">
        <f t="shared" si="99"/>
        <v>60829.799999999996</v>
      </c>
      <c r="K350" s="18">
        <f t="shared" si="99"/>
        <v>62456.6</v>
      </c>
      <c r="L350" s="18">
        <f t="shared" si="99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0"/>
      <c r="S350" s="90"/>
      <c r="T350" s="2"/>
      <c r="U350" s="2"/>
      <c r="AZ350" s="2"/>
    </row>
    <row r="351" spans="1:52" ht="22.95" customHeight="1" x14ac:dyDescent="0.25">
      <c r="A351" s="300"/>
      <c r="B351" s="270"/>
      <c r="C351" s="120"/>
      <c r="D351" s="19" t="s">
        <v>17</v>
      </c>
      <c r="E351" s="20">
        <f t="shared" si="95"/>
        <v>0</v>
      </c>
      <c r="F351" s="18"/>
      <c r="G351" s="21">
        <f t="shared" ref="G351:Q354" si="100">G356+G361+G366+G371</f>
        <v>0</v>
      </c>
      <c r="H351" s="21">
        <f t="shared" si="100"/>
        <v>0</v>
      </c>
      <c r="I351" s="21">
        <f t="shared" si="100"/>
        <v>0</v>
      </c>
      <c r="J351" s="21">
        <f t="shared" si="100"/>
        <v>0</v>
      </c>
      <c r="K351" s="21">
        <f t="shared" si="100"/>
        <v>0</v>
      </c>
      <c r="L351" s="21">
        <f t="shared" si="100"/>
        <v>0</v>
      </c>
      <c r="M351" s="21">
        <f t="shared" si="100"/>
        <v>0</v>
      </c>
      <c r="N351" s="21">
        <f t="shared" si="100"/>
        <v>0</v>
      </c>
      <c r="O351" s="21">
        <f t="shared" si="100"/>
        <v>0</v>
      </c>
      <c r="P351" s="21">
        <f t="shared" si="100"/>
        <v>0</v>
      </c>
      <c r="Q351" s="21">
        <f t="shared" si="100"/>
        <v>0</v>
      </c>
      <c r="R351" s="38"/>
      <c r="S351" s="38"/>
      <c r="T351" s="2"/>
      <c r="U351" s="2"/>
    </row>
    <row r="352" spans="1:52" ht="26.2" customHeight="1" x14ac:dyDescent="0.25">
      <c r="A352" s="300"/>
      <c r="B352" s="270"/>
      <c r="C352" s="50"/>
      <c r="D352" s="19" t="s">
        <v>18</v>
      </c>
      <c r="E352" s="20">
        <f>SUM(F352:Q352)</f>
        <v>765850.2</v>
      </c>
      <c r="F352" s="18"/>
      <c r="G352" s="21">
        <f t="shared" si="100"/>
        <v>55536.3</v>
      </c>
      <c r="H352" s="21">
        <f t="shared" si="100"/>
        <v>58615.000000000007</v>
      </c>
      <c r="I352" s="21">
        <f t="shared" si="100"/>
        <v>59909.8</v>
      </c>
      <c r="J352" s="21">
        <f t="shared" si="100"/>
        <v>60829.799999999996</v>
      </c>
      <c r="K352" s="21">
        <f t="shared" si="100"/>
        <v>62456.6</v>
      </c>
      <c r="L352" s="21">
        <f t="shared" si="100"/>
        <v>67239.8</v>
      </c>
      <c r="M352" s="21">
        <f t="shared" si="100"/>
        <v>73921.2</v>
      </c>
      <c r="N352" s="21">
        <f t="shared" si="100"/>
        <v>74987.100000000006</v>
      </c>
      <c r="O352" s="21">
        <f t="shared" si="100"/>
        <v>82079.799999999988</v>
      </c>
      <c r="P352" s="21">
        <f t="shared" si="100"/>
        <v>85096.4</v>
      </c>
      <c r="Q352" s="21">
        <f t="shared" si="100"/>
        <v>85178.4</v>
      </c>
      <c r="R352" s="38"/>
      <c r="S352" s="38"/>
      <c r="T352" s="2"/>
      <c r="U352" s="2"/>
    </row>
    <row r="353" spans="1:21" ht="25.55" customHeight="1" x14ac:dyDescent="0.25">
      <c r="A353" s="104"/>
      <c r="B353" s="118"/>
      <c r="C353" s="119"/>
      <c r="D353" s="25" t="s">
        <v>19</v>
      </c>
      <c r="E353" s="26">
        <f>SUM(F353:Q353)</f>
        <v>0</v>
      </c>
      <c r="F353" s="43"/>
      <c r="G353" s="27">
        <f t="shared" si="100"/>
        <v>0</v>
      </c>
      <c r="H353" s="27">
        <f t="shared" si="100"/>
        <v>0</v>
      </c>
      <c r="I353" s="27">
        <f t="shared" si="100"/>
        <v>0</v>
      </c>
      <c r="J353" s="27">
        <f t="shared" si="100"/>
        <v>0</v>
      </c>
      <c r="K353" s="27">
        <f t="shared" si="100"/>
        <v>0</v>
      </c>
      <c r="L353" s="27">
        <f t="shared" si="100"/>
        <v>0</v>
      </c>
      <c r="M353" s="27">
        <f t="shared" si="100"/>
        <v>0</v>
      </c>
      <c r="N353" s="27">
        <f t="shared" si="100"/>
        <v>0</v>
      </c>
      <c r="O353" s="27">
        <f t="shared" si="100"/>
        <v>0</v>
      </c>
      <c r="P353" s="27">
        <f t="shared" si="100"/>
        <v>0</v>
      </c>
      <c r="Q353" s="27">
        <f t="shared" si="100"/>
        <v>0</v>
      </c>
      <c r="R353" s="38"/>
      <c r="S353" s="38"/>
      <c r="T353" s="2"/>
      <c r="U353" s="2"/>
    </row>
    <row r="354" spans="1:21" ht="35.549999999999997" customHeight="1" x14ac:dyDescent="0.25">
      <c r="A354" s="132"/>
      <c r="B354" s="132"/>
      <c r="C354" s="120"/>
      <c r="D354" s="19" t="s">
        <v>21</v>
      </c>
      <c r="E354" s="20">
        <f t="shared" ref="E354:E361" si="101">SUM(F354:Q354)</f>
        <v>0</v>
      </c>
      <c r="F354" s="18"/>
      <c r="G354" s="21">
        <f t="shared" si="100"/>
        <v>0</v>
      </c>
      <c r="H354" s="21">
        <f t="shared" si="100"/>
        <v>0</v>
      </c>
      <c r="I354" s="21">
        <f t="shared" si="100"/>
        <v>0</v>
      </c>
      <c r="J354" s="21">
        <f t="shared" si="100"/>
        <v>0</v>
      </c>
      <c r="K354" s="21">
        <f t="shared" si="100"/>
        <v>0</v>
      </c>
      <c r="L354" s="21">
        <f t="shared" si="100"/>
        <v>0</v>
      </c>
      <c r="M354" s="21">
        <f t="shared" si="100"/>
        <v>0</v>
      </c>
      <c r="N354" s="21">
        <f t="shared" si="100"/>
        <v>0</v>
      </c>
      <c r="O354" s="21">
        <f t="shared" si="100"/>
        <v>0</v>
      </c>
      <c r="P354" s="21">
        <f t="shared" si="100"/>
        <v>0</v>
      </c>
      <c r="Q354" s="21">
        <f t="shared" si="100"/>
        <v>0</v>
      </c>
      <c r="R354" s="38"/>
      <c r="S354" s="38"/>
      <c r="T354" s="2"/>
      <c r="U354" s="2"/>
    </row>
    <row r="355" spans="1:21" ht="37.5" customHeight="1" x14ac:dyDescent="0.25">
      <c r="A355" s="103" t="s">
        <v>79</v>
      </c>
      <c r="B355" s="319" t="s">
        <v>182</v>
      </c>
      <c r="C355" s="252" t="s">
        <v>80</v>
      </c>
      <c r="D355" s="19" t="s">
        <v>29</v>
      </c>
      <c r="E355" s="20">
        <f t="shared" si="101"/>
        <v>136655</v>
      </c>
      <c r="F355" s="21">
        <f>SUM(F356:F358)</f>
        <v>0</v>
      </c>
      <c r="G355" s="21">
        <f t="shared" ref="G355:L355" si="102">SUM(G356:G358)</f>
        <v>6386.8</v>
      </c>
      <c r="H355" s="21">
        <f t="shared" si="102"/>
        <v>6386.8</v>
      </c>
      <c r="I355" s="21">
        <f t="shared" si="102"/>
        <v>6386.8</v>
      </c>
      <c r="J355" s="21">
        <f t="shared" si="102"/>
        <v>6621</v>
      </c>
      <c r="K355" s="21">
        <f t="shared" si="102"/>
        <v>7885.9</v>
      </c>
      <c r="L355" s="21">
        <f t="shared" si="102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25">
      <c r="A356" s="104"/>
      <c r="B356" s="230"/>
      <c r="C356" s="273"/>
      <c r="D356" s="19" t="s">
        <v>17</v>
      </c>
      <c r="E356" s="20">
        <f t="shared" si="101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25">
      <c r="A357" s="104"/>
      <c r="B357" s="230"/>
      <c r="C357" s="273"/>
      <c r="D357" s="19" t="s">
        <v>18</v>
      </c>
      <c r="E357" s="20">
        <f t="shared" si="101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" customHeight="1" x14ac:dyDescent="0.25">
      <c r="A358" s="104"/>
      <c r="B358" s="230"/>
      <c r="C358" s="273"/>
      <c r="D358" s="19" t="s">
        <v>19</v>
      </c>
      <c r="E358" s="20">
        <f t="shared" si="101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8" customHeight="1" x14ac:dyDescent="0.25">
      <c r="A359" s="132"/>
      <c r="B359" s="231"/>
      <c r="C359" s="274"/>
      <c r="D359" s="19" t="s">
        <v>21</v>
      </c>
      <c r="E359" s="20">
        <f t="shared" si="101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03">SUM(T359:T359)</f>
        <v>0</v>
      </c>
      <c r="M359" s="20">
        <f t="shared" si="103"/>
        <v>0</v>
      </c>
      <c r="N359" s="20">
        <f t="shared" si="103"/>
        <v>0</v>
      </c>
      <c r="O359" s="20">
        <f t="shared" si="103"/>
        <v>0</v>
      </c>
      <c r="P359" s="20">
        <f t="shared" si="103"/>
        <v>0</v>
      </c>
      <c r="Q359" s="20">
        <f t="shared" si="103"/>
        <v>0</v>
      </c>
      <c r="R359" s="37"/>
      <c r="S359" s="37"/>
      <c r="T359" s="2"/>
      <c r="U359" s="2"/>
    </row>
    <row r="360" spans="1:21" ht="30.8" customHeight="1" x14ac:dyDescent="0.25">
      <c r="A360" s="135" t="s">
        <v>81</v>
      </c>
      <c r="B360" s="282" t="s">
        <v>174</v>
      </c>
      <c r="C360" s="252" t="s">
        <v>80</v>
      </c>
      <c r="D360" s="19" t="s">
        <v>29</v>
      </c>
      <c r="E360" s="20">
        <f t="shared" si="101"/>
        <v>53644.200000000004</v>
      </c>
      <c r="F360" s="21">
        <f>SUM(F361:F363)</f>
        <v>0</v>
      </c>
      <c r="G360" s="21">
        <f t="shared" ref="G360:L360" si="104">SUM(G361:G363)</f>
        <v>4088.6</v>
      </c>
      <c r="H360" s="21">
        <f t="shared" si="104"/>
        <v>4567.3999999999996</v>
      </c>
      <c r="I360" s="21">
        <f t="shared" si="104"/>
        <v>4925</v>
      </c>
      <c r="J360" s="21">
        <f t="shared" si="104"/>
        <v>5143.3999999999996</v>
      </c>
      <c r="K360" s="21">
        <f t="shared" si="104"/>
        <v>2642.5</v>
      </c>
      <c r="L360" s="21">
        <f t="shared" si="104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25">
      <c r="A361" s="23"/>
      <c r="B361" s="230"/>
      <c r="C361" s="253"/>
      <c r="D361" s="19" t="s">
        <v>17</v>
      </c>
      <c r="E361" s="20">
        <f t="shared" si="101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25">
      <c r="A362" s="23"/>
      <c r="B362" s="230"/>
      <c r="C362" s="253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9" customHeight="1" x14ac:dyDescent="0.25">
      <c r="A363" s="23"/>
      <c r="B363" s="230"/>
      <c r="C363" s="253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5" customHeight="1" x14ac:dyDescent="0.25">
      <c r="A364" s="24"/>
      <c r="B364" s="114"/>
      <c r="C364" s="254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25">
      <c r="A365" s="135" t="s">
        <v>82</v>
      </c>
      <c r="B365" s="282" t="s">
        <v>175</v>
      </c>
      <c r="C365" s="252" t="s">
        <v>80</v>
      </c>
      <c r="D365" s="19" t="s">
        <v>29</v>
      </c>
      <c r="E365" s="20">
        <f t="shared" ref="E365:E374" si="105">SUM(F365:Q365)</f>
        <v>2335.6000000000004</v>
      </c>
      <c r="F365" s="21">
        <f>SUM(F366:F368)</f>
        <v>0</v>
      </c>
      <c r="G365" s="21">
        <f t="shared" ref="G365:L365" si="106">SUM(G366:G368)</f>
        <v>274.10000000000002</v>
      </c>
      <c r="H365" s="21">
        <f t="shared" si="106"/>
        <v>120.30000000000001</v>
      </c>
      <c r="I365" s="21">
        <f t="shared" si="106"/>
        <v>263.10000000000002</v>
      </c>
      <c r="J365" s="21">
        <f t="shared" si="106"/>
        <v>69.7</v>
      </c>
      <c r="K365" s="21">
        <f t="shared" si="106"/>
        <v>265.8</v>
      </c>
      <c r="L365" s="21">
        <f t="shared" si="106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25">
      <c r="A366" s="103"/>
      <c r="B366" s="230"/>
      <c r="C366" s="253"/>
      <c r="D366" s="19" t="s">
        <v>17</v>
      </c>
      <c r="E366" s="20">
        <f t="shared" si="105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85" customHeight="1" x14ac:dyDescent="0.25">
      <c r="A367" s="103"/>
      <c r="B367" s="230"/>
      <c r="C367" s="253"/>
      <c r="D367" s="19" t="s">
        <v>18</v>
      </c>
      <c r="E367" s="20">
        <f t="shared" si="105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" customHeight="1" x14ac:dyDescent="0.25">
      <c r="A368" s="175"/>
      <c r="B368" s="231"/>
      <c r="C368" s="253"/>
      <c r="D368" s="19" t="s">
        <v>19</v>
      </c>
      <c r="E368" s="20">
        <f t="shared" si="105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25">
      <c r="A369" s="23"/>
      <c r="B369" s="167"/>
      <c r="C369" s="254"/>
      <c r="D369" s="19" t="s">
        <v>21</v>
      </c>
      <c r="E369" s="20">
        <f t="shared" si="105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00000000000003" customHeight="1" x14ac:dyDescent="0.25">
      <c r="A370" s="178" t="s">
        <v>83</v>
      </c>
      <c r="B370" s="282" t="s">
        <v>176</v>
      </c>
      <c r="C370" s="252" t="s">
        <v>80</v>
      </c>
      <c r="D370" s="19" t="s">
        <v>29</v>
      </c>
      <c r="E370" s="20">
        <f t="shared" si="105"/>
        <v>573215.4</v>
      </c>
      <c r="F370" s="21">
        <f t="shared" ref="F370:L370" si="107">SUM(F371:F373)</f>
        <v>0</v>
      </c>
      <c r="G370" s="21">
        <f t="shared" si="107"/>
        <v>44786.8</v>
      </c>
      <c r="H370" s="21">
        <f t="shared" si="107"/>
        <v>47540.500000000007</v>
      </c>
      <c r="I370" s="21">
        <f t="shared" si="107"/>
        <v>48334.9</v>
      </c>
      <c r="J370" s="21">
        <f t="shared" si="107"/>
        <v>48995.7</v>
      </c>
      <c r="K370" s="21">
        <f t="shared" si="107"/>
        <v>51662.400000000001</v>
      </c>
      <c r="L370" s="21">
        <f t="shared" si="107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49999999999997" customHeight="1" x14ac:dyDescent="0.25">
      <c r="A371" s="185"/>
      <c r="B371" s="227"/>
      <c r="C371" s="273"/>
      <c r="D371" s="19" t="s">
        <v>17</v>
      </c>
      <c r="E371" s="20">
        <f t="shared" si="105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25">
      <c r="A372" s="185"/>
      <c r="B372" s="227"/>
      <c r="C372" s="273"/>
      <c r="D372" s="19" t="s">
        <v>18</v>
      </c>
      <c r="E372" s="20">
        <f t="shared" si="105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5" customHeight="1" x14ac:dyDescent="0.25">
      <c r="A373" s="185"/>
      <c r="B373" s="227"/>
      <c r="C373" s="273"/>
      <c r="D373" s="19" t="s">
        <v>19</v>
      </c>
      <c r="E373" s="20">
        <f t="shared" si="105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99999999999997" customHeight="1" x14ac:dyDescent="0.25">
      <c r="A374" s="24"/>
      <c r="B374" s="168"/>
      <c r="C374" s="274"/>
      <c r="D374" s="19" t="s">
        <v>21</v>
      </c>
      <c r="E374" s="20">
        <f t="shared" si="105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149999999999999" customHeight="1" x14ac:dyDescent="0.25">
      <c r="A375" s="316" t="s">
        <v>84</v>
      </c>
      <c r="B375" s="317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08">G380+G385</f>
        <v>15010.3</v>
      </c>
      <c r="H375" s="18">
        <f t="shared" si="108"/>
        <v>13722.2</v>
      </c>
      <c r="I375" s="18">
        <f t="shared" si="108"/>
        <v>15178.4</v>
      </c>
      <c r="J375" s="18">
        <f>J380+J385</f>
        <v>16395</v>
      </c>
      <c r="K375" s="18">
        <f t="shared" si="108"/>
        <v>15875.9</v>
      </c>
      <c r="L375" s="18">
        <f t="shared" si="108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90"/>
      <c r="S375" s="90"/>
      <c r="T375" s="2"/>
      <c r="U375" s="2"/>
    </row>
    <row r="376" spans="1:21" ht="30.8" customHeight="1" x14ac:dyDescent="0.25">
      <c r="A376" s="270"/>
      <c r="B376" s="290"/>
      <c r="C376" s="58"/>
      <c r="D376" s="19" t="s">
        <v>17</v>
      </c>
      <c r="E376" s="20">
        <f t="shared" ref="E376:E385" si="109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15" customHeight="1" x14ac:dyDescent="0.25">
      <c r="A377" s="270"/>
      <c r="B377" s="290"/>
      <c r="C377" s="58"/>
      <c r="D377" s="19" t="s">
        <v>18</v>
      </c>
      <c r="E377" s="20">
        <f t="shared" si="109"/>
        <v>77490.2</v>
      </c>
      <c r="F377" s="18"/>
      <c r="G377" s="21">
        <f t="shared" ref="G377:L378" si="110">G382+G387</f>
        <v>9447.2000000000007</v>
      </c>
      <c r="H377" s="21">
        <f t="shared" si="110"/>
        <v>6816.3</v>
      </c>
      <c r="I377" s="21">
        <f t="shared" si="110"/>
        <v>7103.6</v>
      </c>
      <c r="J377" s="21">
        <f t="shared" si="110"/>
        <v>7657</v>
      </c>
      <c r="K377" s="21">
        <f t="shared" si="110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11">N382+N387</f>
        <v>7337</v>
      </c>
      <c r="O377" s="21">
        <f t="shared" si="111"/>
        <v>6915.1</v>
      </c>
      <c r="P377" s="21">
        <f t="shared" si="111"/>
        <v>9330.9</v>
      </c>
      <c r="Q377" s="21">
        <f t="shared" si="111"/>
        <v>9323.5</v>
      </c>
      <c r="R377" s="38"/>
      <c r="S377" s="38"/>
      <c r="T377" s="2"/>
      <c r="U377" s="2"/>
    </row>
    <row r="378" spans="1:21" ht="34.85" customHeight="1" x14ac:dyDescent="0.25">
      <c r="A378" s="258"/>
      <c r="B378" s="230"/>
      <c r="C378" s="59"/>
      <c r="D378" s="19" t="s">
        <v>19</v>
      </c>
      <c r="E378" s="20">
        <f t="shared" si="109"/>
        <v>51726.200000000004</v>
      </c>
      <c r="F378" s="18"/>
      <c r="G378" s="21">
        <f t="shared" si="110"/>
        <v>5563.1</v>
      </c>
      <c r="H378" s="21">
        <f t="shared" si="110"/>
        <v>6905.9</v>
      </c>
      <c r="I378" s="21">
        <f t="shared" si="110"/>
        <v>8074.8</v>
      </c>
      <c r="J378" s="21">
        <f t="shared" si="110"/>
        <v>8738</v>
      </c>
      <c r="K378" s="21">
        <f t="shared" si="110"/>
        <v>8494.1</v>
      </c>
      <c r="L378" s="21">
        <f t="shared" si="110"/>
        <v>1328.8</v>
      </c>
      <c r="M378" s="21">
        <f t="shared" si="111"/>
        <v>7930.7</v>
      </c>
      <c r="N378" s="21">
        <f t="shared" si="111"/>
        <v>1168.3</v>
      </c>
      <c r="O378" s="21">
        <f t="shared" si="111"/>
        <v>1007.5</v>
      </c>
      <c r="P378" s="21">
        <f t="shared" si="111"/>
        <v>1262.7</v>
      </c>
      <c r="Q378" s="21">
        <f t="shared" si="111"/>
        <v>1252.3000000000002</v>
      </c>
      <c r="R378" s="38"/>
      <c r="S378" s="38"/>
      <c r="T378" s="2"/>
      <c r="U378" s="2"/>
    </row>
    <row r="379" spans="1:21" ht="26.2" customHeight="1" x14ac:dyDescent="0.25">
      <c r="A379" s="258"/>
      <c r="B379" s="230"/>
      <c r="C379" s="59"/>
      <c r="D379" s="25" t="s">
        <v>21</v>
      </c>
      <c r="E379" s="20">
        <f t="shared" si="109"/>
        <v>0</v>
      </c>
      <c r="F379" s="43"/>
      <c r="G379" s="27">
        <f t="shared" ref="G379:L379" si="112">G384</f>
        <v>0</v>
      </c>
      <c r="H379" s="27">
        <f t="shared" si="112"/>
        <v>0</v>
      </c>
      <c r="I379" s="27">
        <f t="shared" si="112"/>
        <v>0</v>
      </c>
      <c r="J379" s="27">
        <f t="shared" si="112"/>
        <v>0</v>
      </c>
      <c r="K379" s="27">
        <f t="shared" si="112"/>
        <v>0</v>
      </c>
      <c r="L379" s="27">
        <f t="shared" si="112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49999999999997" customHeight="1" x14ac:dyDescent="0.25">
      <c r="A380" s="135" t="s">
        <v>86</v>
      </c>
      <c r="B380" s="259" t="s">
        <v>87</v>
      </c>
      <c r="C380" s="252" t="s">
        <v>80</v>
      </c>
      <c r="D380" s="19" t="s">
        <v>29</v>
      </c>
      <c r="E380" s="20">
        <f t="shared" si="109"/>
        <v>115486.40000000001</v>
      </c>
      <c r="F380" s="21">
        <f t="shared" ref="F380:L380" si="113">SUM(F381:F383)</f>
        <v>0</v>
      </c>
      <c r="G380" s="21">
        <f t="shared" si="113"/>
        <v>12339.5</v>
      </c>
      <c r="H380" s="21">
        <f t="shared" si="113"/>
        <v>12722.2</v>
      </c>
      <c r="I380" s="21">
        <f t="shared" si="113"/>
        <v>14179.8</v>
      </c>
      <c r="J380" s="21">
        <f>SUM(J381:J383)</f>
        <v>15405.3</v>
      </c>
      <c r="K380" s="21">
        <f t="shared" si="113"/>
        <v>14727.199999999999</v>
      </c>
      <c r="L380" s="21">
        <f t="shared" si="113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.05" customHeight="1" x14ac:dyDescent="0.25">
      <c r="A381" s="23"/>
      <c r="B381" s="328"/>
      <c r="C381" s="253"/>
      <c r="D381" s="19" t="s">
        <v>17</v>
      </c>
      <c r="E381" s="20">
        <f t="shared" si="109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65" customHeight="1" x14ac:dyDescent="0.25">
      <c r="A382" s="23"/>
      <c r="B382" s="328"/>
      <c r="C382" s="253"/>
      <c r="D382" s="19" t="s">
        <v>18</v>
      </c>
      <c r="E382" s="20">
        <f t="shared" si="109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25">
      <c r="A383" s="23"/>
      <c r="B383" s="328"/>
      <c r="C383" s="253"/>
      <c r="D383" s="19" t="s">
        <v>19</v>
      </c>
      <c r="E383" s="20">
        <f t="shared" si="109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25">
      <c r="A384" s="24"/>
      <c r="B384" s="132"/>
      <c r="C384" s="254"/>
      <c r="D384" s="19" t="s">
        <v>21</v>
      </c>
      <c r="E384" s="20">
        <f t="shared" si="109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3" customHeight="1" x14ac:dyDescent="0.25">
      <c r="A385" s="103" t="s">
        <v>88</v>
      </c>
      <c r="B385" s="297" t="s">
        <v>89</v>
      </c>
      <c r="C385" s="252" t="s">
        <v>90</v>
      </c>
      <c r="D385" s="19" t="s">
        <v>29</v>
      </c>
      <c r="E385" s="20">
        <f t="shared" si="109"/>
        <v>13730.000000000002</v>
      </c>
      <c r="F385" s="21">
        <f t="shared" ref="F385:Q385" si="114">SUM(F386:F388)</f>
        <v>0</v>
      </c>
      <c r="G385" s="21">
        <f t="shared" si="114"/>
        <v>2670.8</v>
      </c>
      <c r="H385" s="21">
        <f t="shared" si="114"/>
        <v>1000</v>
      </c>
      <c r="I385" s="21">
        <f t="shared" si="114"/>
        <v>998.6</v>
      </c>
      <c r="J385" s="21">
        <f t="shared" si="114"/>
        <v>989.7</v>
      </c>
      <c r="K385" s="21">
        <f t="shared" si="114"/>
        <v>1148.7</v>
      </c>
      <c r="L385" s="21">
        <f t="shared" si="114"/>
        <v>1328.8</v>
      </c>
      <c r="M385" s="21">
        <f t="shared" si="114"/>
        <v>3003</v>
      </c>
      <c r="N385" s="21">
        <f t="shared" si="114"/>
        <v>700</v>
      </c>
      <c r="O385" s="21">
        <f t="shared" si="114"/>
        <v>566.1</v>
      </c>
      <c r="P385" s="21">
        <f t="shared" si="114"/>
        <v>667.1</v>
      </c>
      <c r="Q385" s="21">
        <f t="shared" si="114"/>
        <v>657.2</v>
      </c>
      <c r="R385" s="38"/>
      <c r="S385" s="38"/>
      <c r="T385" s="2"/>
      <c r="U385" s="2"/>
    </row>
    <row r="386" spans="1:21" ht="36.65" customHeight="1" x14ac:dyDescent="0.25">
      <c r="A386" s="104"/>
      <c r="B386" s="230"/>
      <c r="C386" s="253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" customHeight="1" x14ac:dyDescent="0.25">
      <c r="A387" s="104"/>
      <c r="B387" s="230"/>
      <c r="C387" s="253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8" customHeight="1" x14ac:dyDescent="0.25">
      <c r="A388" s="104"/>
      <c r="B388" s="230"/>
      <c r="C388" s="253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25">
      <c r="A389" s="132"/>
      <c r="B389" s="231"/>
      <c r="C389" s="254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.05" hidden="1" customHeight="1" x14ac:dyDescent="0.25">
      <c r="A390" s="243" t="s">
        <v>91</v>
      </c>
      <c r="B390" s="319" t="s">
        <v>42</v>
      </c>
      <c r="C390" s="246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15">SUM(G391:G393)</f>
        <v>0</v>
      </c>
      <c r="H390" s="21">
        <f t="shared" si="115"/>
        <v>0</v>
      </c>
      <c r="I390" s="21">
        <f t="shared" si="115"/>
        <v>0</v>
      </c>
      <c r="J390" s="21">
        <f t="shared" si="115"/>
        <v>0</v>
      </c>
      <c r="K390" s="21">
        <f t="shared" si="115"/>
        <v>0</v>
      </c>
      <c r="L390" s="21">
        <f t="shared" si="115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43"/>
      <c r="B391" s="251"/>
      <c r="C391" s="247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" hidden="1" customHeight="1" x14ac:dyDescent="0.25">
      <c r="A392" s="243"/>
      <c r="B392" s="251"/>
      <c r="C392" s="247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1499999999999999" hidden="1" customHeight="1" x14ac:dyDescent="0.25">
      <c r="A393" s="243"/>
      <c r="B393" s="251"/>
      <c r="C393" s="247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1499999999999999" hidden="1" customHeight="1" x14ac:dyDescent="0.25">
      <c r="A394" s="244"/>
      <c r="B394" s="251"/>
      <c r="C394" s="248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25">
      <c r="A395" s="324" t="s">
        <v>92</v>
      </c>
      <c r="B395" s="275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16">G400</f>
        <v>0</v>
      </c>
      <c r="H395" s="18">
        <f t="shared" si="116"/>
        <v>0</v>
      </c>
      <c r="I395" s="18">
        <f t="shared" si="116"/>
        <v>0</v>
      </c>
      <c r="J395" s="18">
        <f t="shared" si="116"/>
        <v>0</v>
      </c>
      <c r="K395" s="18">
        <f t="shared" si="116"/>
        <v>537.79999999999995</v>
      </c>
      <c r="L395" s="18">
        <f t="shared" si="116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90"/>
      <c r="S395" s="90"/>
      <c r="T395" s="2"/>
      <c r="U395" s="2"/>
    </row>
    <row r="396" spans="1:21" ht="35.549999999999997" customHeight="1" x14ac:dyDescent="0.25">
      <c r="A396" s="316"/>
      <c r="B396" s="276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25">
      <c r="A397" s="316"/>
      <c r="B397" s="276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25">
      <c r="A398" s="316"/>
      <c r="B398" s="276"/>
      <c r="C398" s="61"/>
      <c r="D398" s="19" t="s">
        <v>19</v>
      </c>
      <c r="E398" s="20">
        <f t="shared" ref="E398:E404" si="117">SUM(F398:Q398)</f>
        <v>4428</v>
      </c>
      <c r="F398" s="18"/>
      <c r="G398" s="21">
        <f t="shared" ref="G398:L398" si="118">G403</f>
        <v>0</v>
      </c>
      <c r="H398" s="21">
        <f t="shared" si="118"/>
        <v>0</v>
      </c>
      <c r="I398" s="21">
        <f t="shared" si="118"/>
        <v>0</v>
      </c>
      <c r="J398" s="21">
        <f t="shared" si="118"/>
        <v>0</v>
      </c>
      <c r="K398" s="21">
        <f t="shared" si="118"/>
        <v>537.79999999999995</v>
      </c>
      <c r="L398" s="21">
        <f t="shared" si="118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" customHeight="1" x14ac:dyDescent="0.25">
      <c r="A399" s="325"/>
      <c r="B399" s="277"/>
      <c r="C399" s="44"/>
      <c r="D399" s="19" t="s">
        <v>21</v>
      </c>
      <c r="E399" s="26">
        <f t="shared" si="117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99999999999997" customHeight="1" x14ac:dyDescent="0.25">
      <c r="A400" s="161" t="s">
        <v>94</v>
      </c>
      <c r="B400" s="309" t="s">
        <v>95</v>
      </c>
      <c r="C400" s="246" t="s">
        <v>96</v>
      </c>
      <c r="D400" s="19" t="s">
        <v>29</v>
      </c>
      <c r="E400" s="20">
        <f t="shared" si="117"/>
        <v>4428</v>
      </c>
      <c r="F400" s="21">
        <f>SUM(F401:F403)</f>
        <v>0</v>
      </c>
      <c r="G400" s="21">
        <f t="shared" ref="G400:L400" si="119">SUM(G401:G403)</f>
        <v>0</v>
      </c>
      <c r="H400" s="21">
        <f t="shared" si="119"/>
        <v>0</v>
      </c>
      <c r="I400" s="21">
        <f t="shared" si="119"/>
        <v>0</v>
      </c>
      <c r="J400" s="21">
        <f t="shared" si="119"/>
        <v>0</v>
      </c>
      <c r="K400" s="21">
        <f t="shared" si="119"/>
        <v>537.79999999999995</v>
      </c>
      <c r="L400" s="21">
        <f t="shared" si="119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5" customHeight="1" x14ac:dyDescent="0.25">
      <c r="A401" s="151"/>
      <c r="B401" s="296"/>
      <c r="C401" s="247"/>
      <c r="D401" s="19" t="s">
        <v>17</v>
      </c>
      <c r="E401" s="26">
        <f t="shared" si="117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25">
      <c r="A402" s="326"/>
      <c r="B402" s="296"/>
      <c r="C402" s="247"/>
      <c r="D402" s="19" t="s">
        <v>18</v>
      </c>
      <c r="E402" s="26">
        <f t="shared" si="117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25">
      <c r="A403" s="327"/>
      <c r="B403" s="330"/>
      <c r="C403" s="247"/>
      <c r="D403" s="19" t="s">
        <v>19</v>
      </c>
      <c r="E403" s="20">
        <f t="shared" si="117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4" customHeight="1" x14ac:dyDescent="0.25">
      <c r="A404" s="138"/>
      <c r="B404" s="158"/>
      <c r="C404" s="248"/>
      <c r="D404" s="19" t="s">
        <v>21</v>
      </c>
      <c r="E404" s="26">
        <f t="shared" si="117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" hidden="1" customHeight="1" x14ac:dyDescent="0.25">
      <c r="A405" s="255" t="s">
        <v>97</v>
      </c>
      <c r="B405" s="322" t="s">
        <v>98</v>
      </c>
      <c r="C405" s="62"/>
      <c r="D405" s="25" t="s">
        <v>4</v>
      </c>
      <c r="E405" s="26">
        <f t="shared" ref="E405:E414" si="120">SUM(F405:L405)</f>
        <v>0</v>
      </c>
      <c r="F405" s="21">
        <f>SUM(F406:F408)</f>
        <v>0</v>
      </c>
      <c r="G405" s="21">
        <f t="shared" ref="G405:L405" si="121">SUM(G406:G408)</f>
        <v>0</v>
      </c>
      <c r="H405" s="21">
        <f t="shared" si="121"/>
        <v>0</v>
      </c>
      <c r="I405" s="21">
        <f t="shared" si="121"/>
        <v>0</v>
      </c>
      <c r="J405" s="21">
        <f t="shared" si="121"/>
        <v>0</v>
      </c>
      <c r="K405" s="21">
        <f t="shared" si="121"/>
        <v>0</v>
      </c>
      <c r="L405" s="21">
        <f t="shared" si="121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321"/>
      <c r="B406" s="323"/>
      <c r="C406" s="63"/>
      <c r="D406" s="19" t="s">
        <v>45</v>
      </c>
      <c r="E406" s="20">
        <f t="shared" si="120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321"/>
      <c r="B407" s="323"/>
      <c r="C407" s="63"/>
      <c r="D407" s="19" t="s">
        <v>46</v>
      </c>
      <c r="E407" s="20">
        <f t="shared" si="120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321"/>
      <c r="B408" s="323"/>
      <c r="C408" s="63"/>
      <c r="D408" s="19" t="s">
        <v>47</v>
      </c>
      <c r="E408" s="20">
        <f t="shared" si="120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49999999999997" hidden="1" customHeight="1" x14ac:dyDescent="0.25">
      <c r="A409" s="124"/>
      <c r="B409" s="125"/>
      <c r="C409" s="63"/>
      <c r="D409" s="19" t="s">
        <v>48</v>
      </c>
      <c r="E409" s="20">
        <f t="shared" si="120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149999999999999" hidden="1" customHeight="1" x14ac:dyDescent="0.25">
      <c r="A410" s="249" t="s">
        <v>99</v>
      </c>
      <c r="B410" s="289" t="s">
        <v>63</v>
      </c>
      <c r="C410" s="246" t="s">
        <v>100</v>
      </c>
      <c r="D410" s="19" t="s">
        <v>29</v>
      </c>
      <c r="E410" s="20">
        <f t="shared" si="120"/>
        <v>0</v>
      </c>
      <c r="F410" s="21">
        <f>SUM(F411:F413)</f>
        <v>0</v>
      </c>
      <c r="G410" s="21">
        <f t="shared" ref="G410:L410" si="122">SUM(G411:G413)</f>
        <v>0</v>
      </c>
      <c r="H410" s="21">
        <f t="shared" si="122"/>
        <v>0</v>
      </c>
      <c r="I410" s="21">
        <f t="shared" si="122"/>
        <v>0</v>
      </c>
      <c r="J410" s="21">
        <f t="shared" si="122"/>
        <v>0</v>
      </c>
      <c r="K410" s="21">
        <f t="shared" si="122"/>
        <v>0</v>
      </c>
      <c r="L410" s="21">
        <f t="shared" si="122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43"/>
      <c r="B411" s="245"/>
      <c r="C411" s="247"/>
      <c r="D411" s="19" t="s">
        <v>17</v>
      </c>
      <c r="E411" s="20">
        <f t="shared" si="120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43"/>
      <c r="B412" s="245"/>
      <c r="C412" s="247"/>
      <c r="D412" s="19" t="s">
        <v>18</v>
      </c>
      <c r="E412" s="20">
        <f t="shared" si="120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43"/>
      <c r="B413" s="245"/>
      <c r="C413" s="247"/>
      <c r="D413" s="19" t="s">
        <v>19</v>
      </c>
      <c r="E413" s="20">
        <f t="shared" si="120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5" hidden="1" customHeight="1" x14ac:dyDescent="0.25">
      <c r="A414" s="244"/>
      <c r="B414" s="245"/>
      <c r="C414" s="248"/>
      <c r="D414" s="19" t="s">
        <v>21</v>
      </c>
      <c r="E414" s="20">
        <f t="shared" si="120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25">
      <c r="A415" s="152" t="s">
        <v>101</v>
      </c>
      <c r="B415" s="224" t="s">
        <v>152</v>
      </c>
      <c r="C415" s="318" t="s">
        <v>102</v>
      </c>
      <c r="D415" s="16" t="s">
        <v>4</v>
      </c>
      <c r="E415" s="64">
        <f>SUM(G415:Q415)</f>
        <v>1115399.8999999999</v>
      </c>
      <c r="F415" s="18">
        <f>SUM(F416:F418)</f>
        <v>0</v>
      </c>
      <c r="G415" s="18">
        <f t="shared" ref="G415:L415" si="123">SUM(G416:G418)</f>
        <v>62723.8</v>
      </c>
      <c r="H415" s="18">
        <f t="shared" si="123"/>
        <v>67226.7</v>
      </c>
      <c r="I415" s="18">
        <f t="shared" si="123"/>
        <v>68559.900000000009</v>
      </c>
      <c r="J415" s="18">
        <f t="shared" si="123"/>
        <v>71412.5</v>
      </c>
      <c r="K415" s="18">
        <f t="shared" si="123"/>
        <v>82842.099999999991</v>
      </c>
      <c r="L415" s="18">
        <f t="shared" si="123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135628.09999999998</v>
      </c>
      <c r="P415" s="18">
        <f>SUM(P416:P418)</f>
        <v>142480.9</v>
      </c>
      <c r="Q415" s="18">
        <f>SUM(Q416:Q418)</f>
        <v>149693.79999999999</v>
      </c>
      <c r="R415" s="90"/>
      <c r="S415" s="90"/>
      <c r="T415" s="2"/>
      <c r="U415" s="2"/>
      <c r="AZ415" s="2"/>
    </row>
    <row r="416" spans="1:52" ht="33.4" customHeight="1" x14ac:dyDescent="0.25">
      <c r="A416" s="150"/>
      <c r="B416" s="225"/>
      <c r="C416" s="253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24">G458</f>
        <v>0</v>
      </c>
      <c r="H416" s="21">
        <f t="shared" si="124"/>
        <v>0</v>
      </c>
      <c r="I416" s="21">
        <f t="shared" si="124"/>
        <v>0</v>
      </c>
      <c r="J416" s="21">
        <f t="shared" si="124"/>
        <v>0</v>
      </c>
      <c r="K416" s="21">
        <f t="shared" si="124"/>
        <v>0</v>
      </c>
      <c r="L416" s="21">
        <f t="shared" si="124"/>
        <v>0</v>
      </c>
      <c r="M416" s="21">
        <f t="shared" si="124"/>
        <v>0</v>
      </c>
      <c r="N416" s="21">
        <f t="shared" si="124"/>
        <v>0</v>
      </c>
      <c r="O416" s="21">
        <f t="shared" si="124"/>
        <v>0</v>
      </c>
      <c r="P416" s="21">
        <f t="shared" si="124"/>
        <v>0</v>
      </c>
      <c r="Q416" s="21">
        <f t="shared" si="124"/>
        <v>0</v>
      </c>
      <c r="R416" s="38"/>
      <c r="S416" s="38"/>
      <c r="T416" s="2"/>
      <c r="U416" s="2"/>
    </row>
    <row r="417" spans="1:52" ht="38.15" customHeight="1" x14ac:dyDescent="0.25">
      <c r="A417" s="150"/>
      <c r="B417" s="225"/>
      <c r="C417" s="253"/>
      <c r="D417" s="19" t="s">
        <v>18</v>
      </c>
      <c r="E417" s="22">
        <f>SUM(F417:Q417)</f>
        <v>0</v>
      </c>
      <c r="F417" s="21">
        <f>F459</f>
        <v>0</v>
      </c>
      <c r="G417" s="21">
        <f t="shared" si="124"/>
        <v>0</v>
      </c>
      <c r="H417" s="21">
        <f t="shared" si="124"/>
        <v>0</v>
      </c>
      <c r="I417" s="21">
        <f t="shared" si="124"/>
        <v>0</v>
      </c>
      <c r="J417" s="21">
        <f t="shared" si="124"/>
        <v>0</v>
      </c>
      <c r="K417" s="21">
        <f t="shared" si="124"/>
        <v>0</v>
      </c>
      <c r="L417" s="21">
        <f t="shared" si="124"/>
        <v>0</v>
      </c>
      <c r="M417" s="21">
        <f t="shared" si="124"/>
        <v>0</v>
      </c>
      <c r="N417" s="21">
        <f t="shared" si="124"/>
        <v>0</v>
      </c>
      <c r="O417" s="21">
        <f t="shared" si="124"/>
        <v>0</v>
      </c>
      <c r="P417" s="21">
        <f t="shared" si="124"/>
        <v>0</v>
      </c>
      <c r="Q417" s="21">
        <f t="shared" si="124"/>
        <v>0</v>
      </c>
      <c r="R417" s="38"/>
      <c r="S417" s="38"/>
      <c r="T417" s="2"/>
      <c r="U417" s="2"/>
    </row>
    <row r="418" spans="1:52" ht="38.799999999999997" customHeight="1" x14ac:dyDescent="0.25">
      <c r="A418" s="150"/>
      <c r="B418" s="225"/>
      <c r="C418" s="253"/>
      <c r="D418" s="19" t="s">
        <v>19</v>
      </c>
      <c r="E418" s="22">
        <f>SUM(F418:Q418)</f>
        <v>1115399.8999999999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135628.09999999998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150000000000006" customHeight="1" x14ac:dyDescent="0.25">
      <c r="A419" s="150"/>
      <c r="B419" s="162"/>
      <c r="C419" s="253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25">
      <c r="A420" s="159"/>
      <c r="B420" s="163"/>
      <c r="C420" s="254"/>
      <c r="D420" s="19" t="s">
        <v>21</v>
      </c>
      <c r="E420" s="22">
        <f>SUM(F420:Q420)</f>
        <v>0</v>
      </c>
      <c r="F420" s="21"/>
      <c r="G420" s="21">
        <f t="shared" ref="G420:L420" si="125">G432+G439+G444+G461+G466</f>
        <v>0</v>
      </c>
      <c r="H420" s="21">
        <f t="shared" si="125"/>
        <v>0</v>
      </c>
      <c r="I420" s="21">
        <f t="shared" si="125"/>
        <v>0</v>
      </c>
      <c r="J420" s="21">
        <f t="shared" si="125"/>
        <v>0</v>
      </c>
      <c r="K420" s="21">
        <f t="shared" si="125"/>
        <v>0</v>
      </c>
      <c r="L420" s="21">
        <f t="shared" si="125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8" customHeight="1" x14ac:dyDescent="0.25">
      <c r="A421" s="126" t="s">
        <v>103</v>
      </c>
      <c r="B421" s="65" t="s">
        <v>104</v>
      </c>
      <c r="C421" s="60"/>
      <c r="D421" s="16" t="s">
        <v>4</v>
      </c>
      <c r="E421" s="17">
        <f>SUM(G421:Q421)</f>
        <v>1072487.0999999999</v>
      </c>
      <c r="F421" s="18"/>
      <c r="G421" s="18">
        <f t="shared" ref="G421:L421" si="126">G427+G434</f>
        <v>62723.8</v>
      </c>
      <c r="H421" s="18">
        <f t="shared" si="126"/>
        <v>64890.400000000001</v>
      </c>
      <c r="I421" s="18">
        <f t="shared" si="126"/>
        <v>66924.600000000006</v>
      </c>
      <c r="J421" s="18">
        <f t="shared" si="126"/>
        <v>69411.899999999994</v>
      </c>
      <c r="K421" s="18">
        <f t="shared" si="126"/>
        <v>80351.399999999994</v>
      </c>
      <c r="L421" s="18">
        <f t="shared" si="126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128104.79999999999</v>
      </c>
      <c r="P421" s="18">
        <f>P427+P434</f>
        <v>135351</v>
      </c>
      <c r="Q421" s="18">
        <f>Q427+Q434</f>
        <v>142584</v>
      </c>
      <c r="R421" s="90"/>
      <c r="S421" s="90"/>
      <c r="T421" s="2"/>
      <c r="U421" s="2"/>
    </row>
    <row r="422" spans="1:52" ht="34.85" customHeight="1" x14ac:dyDescent="0.25">
      <c r="A422" s="104"/>
      <c r="B422" s="113"/>
      <c r="C422" s="40"/>
      <c r="D422" s="19" t="s">
        <v>17</v>
      </c>
      <c r="E422" s="20">
        <f t="shared" ref="E422:E432" si="127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25">
      <c r="A423" s="104"/>
      <c r="B423" s="113"/>
      <c r="C423" s="40"/>
      <c r="D423" s="19" t="s">
        <v>18</v>
      </c>
      <c r="E423" s="20">
        <f t="shared" si="127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25">
      <c r="A424" s="104"/>
      <c r="B424" s="113"/>
      <c r="C424" s="44"/>
      <c r="D424" s="19" t="s">
        <v>19</v>
      </c>
      <c r="E424" s="20">
        <f t="shared" si="127"/>
        <v>1072487.0999999999</v>
      </c>
      <c r="F424" s="18"/>
      <c r="G424" s="21">
        <f t="shared" ref="G424:Q425" si="128">G430+G437</f>
        <v>62723.8</v>
      </c>
      <c r="H424" s="21">
        <f t="shared" si="128"/>
        <v>64890.400000000001</v>
      </c>
      <c r="I424" s="21">
        <f t="shared" si="128"/>
        <v>66924.600000000006</v>
      </c>
      <c r="J424" s="21">
        <f t="shared" si="128"/>
        <v>69411.899999999994</v>
      </c>
      <c r="K424" s="21">
        <f t="shared" si="128"/>
        <v>80351.399999999994</v>
      </c>
      <c r="L424" s="21">
        <f t="shared" si="128"/>
        <v>97487</v>
      </c>
      <c r="M424" s="21">
        <f t="shared" si="128"/>
        <v>110843.1</v>
      </c>
      <c r="N424" s="21">
        <f t="shared" si="128"/>
        <v>113815.09999999999</v>
      </c>
      <c r="O424" s="21">
        <f t="shared" si="128"/>
        <v>128104.79999999999</v>
      </c>
      <c r="P424" s="21">
        <f t="shared" si="128"/>
        <v>135351</v>
      </c>
      <c r="Q424" s="21">
        <f t="shared" si="128"/>
        <v>142584</v>
      </c>
      <c r="R424" s="38"/>
      <c r="S424" s="38"/>
      <c r="T424" s="2"/>
      <c r="U424" s="2"/>
    </row>
    <row r="425" spans="1:52" ht="76.95" customHeight="1" x14ac:dyDescent="0.25">
      <c r="A425" s="104"/>
      <c r="B425" s="113"/>
      <c r="C425" s="44"/>
      <c r="D425" s="25" t="s">
        <v>20</v>
      </c>
      <c r="E425" s="26">
        <f t="shared" si="127"/>
        <v>38.599999999999994</v>
      </c>
      <c r="F425" s="43"/>
      <c r="G425" s="27">
        <f t="shared" si="128"/>
        <v>38.599999999999994</v>
      </c>
      <c r="H425" s="27">
        <f t="shared" si="128"/>
        <v>0</v>
      </c>
      <c r="I425" s="27">
        <f t="shared" si="128"/>
        <v>0</v>
      </c>
      <c r="J425" s="27">
        <f t="shared" si="128"/>
        <v>0</v>
      </c>
      <c r="K425" s="27">
        <f t="shared" si="128"/>
        <v>0</v>
      </c>
      <c r="L425" s="27">
        <f t="shared" si="128"/>
        <v>0</v>
      </c>
      <c r="M425" s="27">
        <f t="shared" si="128"/>
        <v>0</v>
      </c>
      <c r="N425" s="27">
        <f t="shared" si="128"/>
        <v>0</v>
      </c>
      <c r="O425" s="27">
        <f t="shared" si="128"/>
        <v>0</v>
      </c>
      <c r="P425" s="27">
        <f t="shared" si="128"/>
        <v>0</v>
      </c>
      <c r="Q425" s="27">
        <f t="shared" si="128"/>
        <v>0</v>
      </c>
      <c r="R425" s="38"/>
      <c r="S425" s="38"/>
      <c r="T425" s="2"/>
      <c r="U425" s="2"/>
    </row>
    <row r="426" spans="1:52" ht="28.5" customHeight="1" x14ac:dyDescent="0.25">
      <c r="A426" s="127"/>
      <c r="B426" s="145"/>
      <c r="C426" s="40"/>
      <c r="D426" s="19" t="s">
        <v>21</v>
      </c>
      <c r="E426" s="20">
        <f t="shared" si="127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25">
      <c r="A427" s="135" t="s">
        <v>105</v>
      </c>
      <c r="B427" s="259" t="s">
        <v>106</v>
      </c>
      <c r="C427" s="252" t="s">
        <v>80</v>
      </c>
      <c r="D427" s="19" t="s">
        <v>29</v>
      </c>
      <c r="E427" s="20">
        <f t="shared" si="127"/>
        <v>339790.7</v>
      </c>
      <c r="F427" s="21"/>
      <c r="G427" s="21">
        <f t="shared" ref="G427:L427" si="129">G430</f>
        <v>20233.3</v>
      </c>
      <c r="H427" s="21">
        <f t="shared" si="129"/>
        <v>20012.599999999999</v>
      </c>
      <c r="I427" s="21">
        <f t="shared" si="129"/>
        <v>20236</v>
      </c>
      <c r="J427" s="21">
        <f t="shared" si="129"/>
        <v>21467.200000000001</v>
      </c>
      <c r="K427" s="21">
        <f t="shared" si="129"/>
        <v>25212.6</v>
      </c>
      <c r="L427" s="21">
        <f t="shared" si="129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25">
      <c r="A428" s="104"/>
      <c r="B428" s="258"/>
      <c r="C428" s="273"/>
      <c r="D428" s="19" t="s">
        <v>17</v>
      </c>
      <c r="E428" s="20">
        <f t="shared" si="127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25">
      <c r="A429" s="104"/>
      <c r="B429" s="258"/>
      <c r="C429" s="273"/>
      <c r="D429" s="19" t="s">
        <v>18</v>
      </c>
      <c r="E429" s="20">
        <f t="shared" si="127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5" customHeight="1" x14ac:dyDescent="0.25">
      <c r="A430" s="104"/>
      <c r="B430" s="115"/>
      <c r="C430" s="273"/>
      <c r="D430" s="19" t="s">
        <v>19</v>
      </c>
      <c r="E430" s="20">
        <f t="shared" si="127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" customHeight="1" x14ac:dyDescent="0.25">
      <c r="A431" s="104"/>
      <c r="B431" s="115"/>
      <c r="C431" s="273"/>
      <c r="D431" s="19" t="s">
        <v>20</v>
      </c>
      <c r="E431" s="20">
        <f t="shared" si="127"/>
        <v>1.3</v>
      </c>
      <c r="F431" s="21"/>
      <c r="G431" s="21">
        <v>1.3</v>
      </c>
      <c r="H431" s="21">
        <f t="shared" ref="H431:Q431" si="130">H438+H444</f>
        <v>0</v>
      </c>
      <c r="I431" s="21">
        <f t="shared" si="130"/>
        <v>0</v>
      </c>
      <c r="J431" s="21">
        <f t="shared" si="130"/>
        <v>0</v>
      </c>
      <c r="K431" s="21">
        <f t="shared" si="130"/>
        <v>0</v>
      </c>
      <c r="L431" s="21">
        <f t="shared" si="130"/>
        <v>0</v>
      </c>
      <c r="M431" s="21">
        <f t="shared" si="130"/>
        <v>0</v>
      </c>
      <c r="N431" s="21">
        <f t="shared" si="130"/>
        <v>0</v>
      </c>
      <c r="O431" s="21">
        <f t="shared" si="130"/>
        <v>0</v>
      </c>
      <c r="P431" s="21">
        <f t="shared" si="130"/>
        <v>0</v>
      </c>
      <c r="Q431" s="21">
        <f t="shared" si="130"/>
        <v>0</v>
      </c>
      <c r="R431" s="38"/>
      <c r="S431" s="38"/>
      <c r="T431" s="2"/>
      <c r="U431" s="2"/>
    </row>
    <row r="432" spans="1:52" ht="33.4" customHeight="1" x14ac:dyDescent="0.25">
      <c r="A432" s="132"/>
      <c r="B432" s="132"/>
      <c r="C432" s="274"/>
      <c r="D432" s="19" t="s">
        <v>21</v>
      </c>
      <c r="E432" s="20">
        <f t="shared" si="127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" hidden="1" customHeight="1" x14ac:dyDescent="0.25">
      <c r="A433" s="66" t="s">
        <v>107</v>
      </c>
      <c r="B433" s="140" t="s">
        <v>108</v>
      </c>
      <c r="C433" s="116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0"/>
      <c r="S433" s="90"/>
      <c r="T433" s="2"/>
      <c r="U433" s="2"/>
    </row>
    <row r="434" spans="1:21" ht="31.6" customHeight="1" x14ac:dyDescent="0.25">
      <c r="A434" s="339" t="s">
        <v>109</v>
      </c>
      <c r="B434" s="250" t="s">
        <v>110</v>
      </c>
      <c r="C434" s="252" t="s">
        <v>75</v>
      </c>
      <c r="D434" s="19" t="s">
        <v>29</v>
      </c>
      <c r="E434" s="20">
        <f t="shared" ref="E434:E439" si="131">SUM(F434:Q434)</f>
        <v>732696.4</v>
      </c>
      <c r="F434" s="21"/>
      <c r="G434" s="21">
        <f t="shared" ref="G434:L434" si="132">G437</f>
        <v>42490.500000000007</v>
      </c>
      <c r="H434" s="21">
        <f t="shared" si="132"/>
        <v>44877.8</v>
      </c>
      <c r="I434" s="21">
        <f t="shared" si="132"/>
        <v>46688.6</v>
      </c>
      <c r="J434" s="21">
        <f t="shared" si="132"/>
        <v>47944.7</v>
      </c>
      <c r="K434" s="21">
        <f t="shared" si="132"/>
        <v>55138.8</v>
      </c>
      <c r="L434" s="21">
        <f t="shared" si="132"/>
        <v>67893.3</v>
      </c>
      <c r="M434" s="21">
        <f>M437</f>
        <v>74350.8</v>
      </c>
      <c r="N434" s="21">
        <f>N437</f>
        <v>75506.599999999991</v>
      </c>
      <c r="O434" s="21">
        <f>O437</f>
        <v>88338.9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15" customHeight="1" x14ac:dyDescent="0.25">
      <c r="A435" s="340"/>
      <c r="B435" s="270"/>
      <c r="C435" s="253"/>
      <c r="D435" s="19" t="s">
        <v>17</v>
      </c>
      <c r="E435" s="20">
        <f t="shared" si="131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25">
      <c r="A436" s="340"/>
      <c r="B436" s="270"/>
      <c r="C436" s="253"/>
      <c r="D436" s="19" t="s">
        <v>18</v>
      </c>
      <c r="E436" s="20">
        <f t="shared" si="131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25">
      <c r="A437" s="341"/>
      <c r="B437" s="293"/>
      <c r="C437" s="253"/>
      <c r="D437" s="19" t="s">
        <v>19</v>
      </c>
      <c r="E437" s="20">
        <f t="shared" si="131"/>
        <v>732696.4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f>88138.9+200</f>
        <v>88338.9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900000000000006" customHeight="1" x14ac:dyDescent="0.25">
      <c r="A438" s="76"/>
      <c r="B438" s="118"/>
      <c r="C438" s="253"/>
      <c r="D438" s="19" t="s">
        <v>20</v>
      </c>
      <c r="E438" s="20">
        <f t="shared" si="131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25">
      <c r="A439" s="67"/>
      <c r="B439" s="132"/>
      <c r="C439" s="254"/>
      <c r="D439" s="19" t="s">
        <v>21</v>
      </c>
      <c r="E439" s="20">
        <f t="shared" si="131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5" hidden="1" customHeight="1" x14ac:dyDescent="0.25">
      <c r="A440" s="109" t="s">
        <v>111</v>
      </c>
      <c r="B440" s="251" t="s">
        <v>112</v>
      </c>
      <c r="C440" s="246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33">G443</f>
        <v>0</v>
      </c>
      <c r="H440" s="21">
        <f t="shared" si="133"/>
        <v>0</v>
      </c>
      <c r="I440" s="21">
        <f t="shared" si="133"/>
        <v>0</v>
      </c>
      <c r="J440" s="21">
        <f t="shared" si="133"/>
        <v>0</v>
      </c>
      <c r="K440" s="21">
        <f t="shared" si="133"/>
        <v>0</v>
      </c>
      <c r="L440" s="21">
        <f t="shared" si="133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09"/>
      <c r="B441" s="270"/>
      <c r="C441" s="247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.05" hidden="1" customHeight="1" x14ac:dyDescent="0.25">
      <c r="A442" s="109"/>
      <c r="B442" s="270"/>
      <c r="C442" s="247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0"/>
      <c r="B443" s="270"/>
      <c r="C443" s="247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8" hidden="1" customHeight="1" x14ac:dyDescent="0.25">
      <c r="A444" s="146"/>
      <c r="B444" s="138"/>
      <c r="C444" s="248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2"/>
      <c r="D445" s="16" t="s">
        <v>4</v>
      </c>
      <c r="E445" s="17">
        <f>SUM(E446:E448)</f>
        <v>0</v>
      </c>
      <c r="F445" s="18"/>
      <c r="G445" s="18">
        <f t="shared" ref="G445:M445" si="134">G446</f>
        <v>0</v>
      </c>
      <c r="H445" s="18">
        <f t="shared" si="134"/>
        <v>0</v>
      </c>
      <c r="I445" s="18">
        <f t="shared" si="134"/>
        <v>0</v>
      </c>
      <c r="J445" s="18">
        <f t="shared" si="134"/>
        <v>0</v>
      </c>
      <c r="K445" s="18">
        <f t="shared" si="134"/>
        <v>0</v>
      </c>
      <c r="L445" s="18">
        <f t="shared" si="134"/>
        <v>0</v>
      </c>
      <c r="M445" s="18">
        <f t="shared" si="134"/>
        <v>0</v>
      </c>
      <c r="N445" s="18"/>
      <c r="O445" s="18"/>
      <c r="P445" s="18"/>
      <c r="Q445" s="18"/>
      <c r="R445" s="90"/>
      <c r="S445" s="90"/>
      <c r="T445" s="2"/>
      <c r="U445" s="2"/>
    </row>
    <row r="446" spans="1:21" ht="15.05" hidden="1" customHeight="1" x14ac:dyDescent="0.25">
      <c r="A446" s="249" t="s">
        <v>116</v>
      </c>
      <c r="B446" s="226" t="s">
        <v>110</v>
      </c>
      <c r="C446" s="122"/>
      <c r="D446" s="19" t="s">
        <v>29</v>
      </c>
      <c r="E446" s="20">
        <f>SUM(F446:L446)</f>
        <v>0</v>
      </c>
      <c r="F446" s="21"/>
      <c r="G446" s="21">
        <f t="shared" ref="G446:L446" si="135">G449</f>
        <v>0</v>
      </c>
      <c r="H446" s="21">
        <f t="shared" si="135"/>
        <v>0</v>
      </c>
      <c r="I446" s="21">
        <f t="shared" si="135"/>
        <v>0</v>
      </c>
      <c r="J446" s="21">
        <f t="shared" si="135"/>
        <v>0</v>
      </c>
      <c r="K446" s="21">
        <f t="shared" si="135"/>
        <v>0</v>
      </c>
      <c r="L446" s="21">
        <f t="shared" si="135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" hidden="1" customHeight="1" x14ac:dyDescent="0.25">
      <c r="A447" s="243"/>
      <c r="B447" s="245"/>
      <c r="C447" s="122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" hidden="1" customHeight="1" x14ac:dyDescent="0.25">
      <c r="A448" s="243"/>
      <c r="B448" s="245"/>
      <c r="C448" s="122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43"/>
      <c r="B449" s="245"/>
      <c r="C449" s="122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49999999999997" hidden="1" customHeight="1" x14ac:dyDescent="0.25">
      <c r="A450" s="243"/>
      <c r="B450" s="245"/>
      <c r="C450" s="122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44"/>
      <c r="B451" s="245"/>
      <c r="C451" s="122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25">
      <c r="A452" s="266" t="s">
        <v>117</v>
      </c>
      <c r="B452" s="268" t="s">
        <v>118</v>
      </c>
      <c r="C452" s="32"/>
      <c r="D452" s="16" t="s">
        <v>4</v>
      </c>
      <c r="E452" s="17">
        <f>SUM(G452:Q452)</f>
        <v>42912.800000000003</v>
      </c>
      <c r="F452" s="18"/>
      <c r="G452" s="18">
        <f t="shared" ref="G452:L452" si="136">G457+G462</f>
        <v>0</v>
      </c>
      <c r="H452" s="18">
        <f t="shared" si="136"/>
        <v>2336.3000000000002</v>
      </c>
      <c r="I452" s="18">
        <f t="shared" si="136"/>
        <v>1635.2999999999997</v>
      </c>
      <c r="J452" s="18">
        <f t="shared" si="136"/>
        <v>2000.6</v>
      </c>
      <c r="K452" s="18">
        <f t="shared" si="136"/>
        <v>2490.6999999999998</v>
      </c>
      <c r="L452" s="18">
        <f t="shared" si="136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7523.3</v>
      </c>
      <c r="P452" s="18">
        <f>P457+P462+P467</f>
        <v>7129.9</v>
      </c>
      <c r="Q452" s="18">
        <f>Q457+Q462+Q467</f>
        <v>7109.8</v>
      </c>
      <c r="R452" s="90"/>
      <c r="S452" s="90"/>
      <c r="T452" s="2"/>
      <c r="U452" s="2"/>
    </row>
    <row r="453" spans="1:52" ht="40.1" customHeight="1" x14ac:dyDescent="0.25">
      <c r="A453" s="300"/>
      <c r="B453" s="290"/>
      <c r="C453" s="120"/>
      <c r="D453" s="19" t="s">
        <v>17</v>
      </c>
      <c r="E453" s="20">
        <f t="shared" ref="E453:E466" si="137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25">
      <c r="A454" s="300"/>
      <c r="B454" s="290"/>
      <c r="C454" s="119"/>
      <c r="D454" s="25" t="s">
        <v>18</v>
      </c>
      <c r="E454" s="20">
        <f t="shared" si="137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5" customHeight="1" x14ac:dyDescent="0.25">
      <c r="A455" s="300"/>
      <c r="B455" s="290"/>
      <c r="C455" s="120"/>
      <c r="D455" s="19" t="s">
        <v>19</v>
      </c>
      <c r="E455" s="20">
        <f t="shared" si="137"/>
        <v>42912.800000000003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7523.3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25">
      <c r="A456" s="24"/>
      <c r="B456" s="172"/>
      <c r="C456" s="120"/>
      <c r="D456" s="25" t="s">
        <v>21</v>
      </c>
      <c r="E456" s="26">
        <f t="shared" si="137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25">
      <c r="A457" s="336" t="s">
        <v>119</v>
      </c>
      <c r="B457" s="251" t="s">
        <v>169</v>
      </c>
      <c r="C457" s="246" t="s">
        <v>75</v>
      </c>
      <c r="D457" s="19" t="s">
        <v>29</v>
      </c>
      <c r="E457" s="20">
        <f t="shared" si="137"/>
        <v>10820</v>
      </c>
      <c r="F457" s="21"/>
      <c r="G457" s="21">
        <v>0</v>
      </c>
      <c r="H457" s="21">
        <f t="shared" ref="H457:Q457" si="138">SUM(H458:H460)</f>
        <v>641.20000000000005</v>
      </c>
      <c r="I457" s="21">
        <f t="shared" si="138"/>
        <v>540.5</v>
      </c>
      <c r="J457" s="21">
        <f t="shared" si="138"/>
        <v>525.5</v>
      </c>
      <c r="K457" s="21">
        <f t="shared" si="138"/>
        <v>845.4</v>
      </c>
      <c r="L457" s="21">
        <f t="shared" si="138"/>
        <v>1157.9999999999998</v>
      </c>
      <c r="M457" s="21">
        <f t="shared" si="138"/>
        <v>1002.6</v>
      </c>
      <c r="N457" s="21">
        <f t="shared" si="138"/>
        <v>1224.7999999999997</v>
      </c>
      <c r="O457" s="21">
        <f t="shared" si="138"/>
        <v>1496.3</v>
      </c>
      <c r="P457" s="21">
        <f t="shared" si="138"/>
        <v>1702.9</v>
      </c>
      <c r="Q457" s="21">
        <f t="shared" si="138"/>
        <v>1682.8</v>
      </c>
      <c r="R457" s="38"/>
      <c r="S457" s="38"/>
      <c r="T457" s="2"/>
      <c r="U457" s="2"/>
    </row>
    <row r="458" spans="1:52" ht="35.700000000000003" customHeight="1" x14ac:dyDescent="0.25">
      <c r="A458" s="336"/>
      <c r="B458" s="338"/>
      <c r="C458" s="333"/>
      <c r="D458" s="19" t="s">
        <v>17</v>
      </c>
      <c r="E458" s="20">
        <f t="shared" si="137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5" customHeight="1" x14ac:dyDescent="0.25">
      <c r="A459" s="336"/>
      <c r="B459" s="71"/>
      <c r="C459" s="333"/>
      <c r="D459" s="19" t="s">
        <v>18</v>
      </c>
      <c r="E459" s="20">
        <f t="shared" si="137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" customHeight="1" x14ac:dyDescent="0.25">
      <c r="A460" s="336"/>
      <c r="B460" s="71"/>
      <c r="C460" s="333"/>
      <c r="D460" s="19" t="s">
        <v>19</v>
      </c>
      <c r="E460" s="20">
        <f t="shared" si="137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25">
      <c r="A461" s="337"/>
      <c r="B461" s="72"/>
      <c r="C461" s="238"/>
      <c r="D461" s="19" t="s">
        <v>21</v>
      </c>
      <c r="E461" s="20">
        <f t="shared" si="137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25">
      <c r="A462" s="221" t="s">
        <v>120</v>
      </c>
      <c r="B462" s="295" t="s">
        <v>121</v>
      </c>
      <c r="C462" s="252" t="s">
        <v>75</v>
      </c>
      <c r="D462" s="19" t="s">
        <v>29</v>
      </c>
      <c r="E462" s="20">
        <f t="shared" si="137"/>
        <v>20570.599999999999</v>
      </c>
      <c r="F462" s="21">
        <f t="shared" ref="F462:L462" si="139">SUM(F463:F465)</f>
        <v>0</v>
      </c>
      <c r="G462" s="21">
        <f t="shared" si="139"/>
        <v>0</v>
      </c>
      <c r="H462" s="21">
        <f t="shared" si="139"/>
        <v>1695.1</v>
      </c>
      <c r="I462" s="21">
        <f t="shared" si="139"/>
        <v>1094.7999999999997</v>
      </c>
      <c r="J462" s="21">
        <f t="shared" si="139"/>
        <v>1475.1</v>
      </c>
      <c r="K462" s="21">
        <f t="shared" si="139"/>
        <v>1645.3</v>
      </c>
      <c r="L462" s="21">
        <f t="shared" si="139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3227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25">
      <c r="A463" s="222"/>
      <c r="B463" s="334"/>
      <c r="C463" s="303"/>
      <c r="D463" s="19" t="s">
        <v>17</v>
      </c>
      <c r="E463" s="20">
        <f t="shared" si="137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5" customHeight="1" x14ac:dyDescent="0.25">
      <c r="A464" s="222"/>
      <c r="B464" s="334"/>
      <c r="C464" s="303"/>
      <c r="D464" s="19" t="s">
        <v>18</v>
      </c>
      <c r="E464" s="20">
        <f t="shared" si="137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65" customHeight="1" x14ac:dyDescent="0.25">
      <c r="A465" s="222"/>
      <c r="B465" s="334"/>
      <c r="C465" s="303"/>
      <c r="D465" s="19" t="s">
        <v>19</v>
      </c>
      <c r="E465" s="20">
        <f t="shared" si="137"/>
        <v>20570.599999999999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186">
        <f>2627+600</f>
        <v>3227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25">
      <c r="A466" s="223"/>
      <c r="B466" s="335"/>
      <c r="C466" s="304"/>
      <c r="D466" s="19" t="s">
        <v>21</v>
      </c>
      <c r="E466" s="20">
        <f t="shared" si="137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85" customHeight="1" x14ac:dyDescent="0.25">
      <c r="A467" s="117" t="s">
        <v>190</v>
      </c>
      <c r="B467" s="226" t="s">
        <v>200</v>
      </c>
      <c r="C467" s="252" t="s">
        <v>75</v>
      </c>
      <c r="D467" s="19" t="s">
        <v>29</v>
      </c>
      <c r="E467" s="20">
        <f>SUM(F467:Q467)</f>
        <v>11522.2</v>
      </c>
      <c r="F467" s="21">
        <f t="shared" ref="F467:L467" si="140">SUM(F468:F470)</f>
        <v>0</v>
      </c>
      <c r="G467" s="21">
        <f t="shared" si="140"/>
        <v>0</v>
      </c>
      <c r="H467" s="21">
        <f t="shared" si="140"/>
        <v>0</v>
      </c>
      <c r="I467" s="21">
        <f t="shared" si="140"/>
        <v>0</v>
      </c>
      <c r="J467" s="21">
        <f t="shared" si="140"/>
        <v>0</v>
      </c>
      <c r="K467" s="21">
        <f t="shared" si="140"/>
        <v>0</v>
      </c>
      <c r="L467" s="21">
        <f t="shared" si="140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85" customHeight="1" x14ac:dyDescent="0.25">
      <c r="A468" s="46"/>
      <c r="B468" s="302"/>
      <c r="C468" s="303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25">
      <c r="A469" s="46"/>
      <c r="B469" s="302"/>
      <c r="C469" s="303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85" customHeight="1" x14ac:dyDescent="0.25">
      <c r="A470" s="46"/>
      <c r="B470" s="302"/>
      <c r="C470" s="303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15" customHeight="1" x14ac:dyDescent="0.25">
      <c r="A471" s="48"/>
      <c r="B471" s="305"/>
      <c r="C471" s="304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5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9" customHeight="1" x14ac:dyDescent="0.25"/>
    <row r="474" spans="1:64" ht="45.2" customHeight="1" x14ac:dyDescent="0.3">
      <c r="A474" s="331" t="s">
        <v>214</v>
      </c>
      <c r="B474" s="332"/>
      <c r="C474" s="332"/>
      <c r="D474" s="332"/>
      <c r="E474" s="332"/>
      <c r="F474" s="332"/>
      <c r="G474" s="332"/>
      <c r="H474" s="332"/>
      <c r="I474" s="332"/>
      <c r="J474" s="332"/>
      <c r="K474" s="332"/>
      <c r="L474" s="332"/>
      <c r="M474" s="332"/>
      <c r="N474" s="332"/>
      <c r="O474" s="332"/>
      <c r="P474" s="332"/>
      <c r="Q474" s="332"/>
      <c r="R474" s="102"/>
      <c r="S474" s="102"/>
    </row>
    <row r="475" spans="1:64" ht="33.75" customHeight="1" x14ac:dyDescent="0.3">
      <c r="A475" s="331" t="s">
        <v>215</v>
      </c>
      <c r="B475" s="332"/>
      <c r="C475" s="332"/>
      <c r="D475" s="332"/>
      <c r="E475" s="332"/>
      <c r="F475" s="332"/>
      <c r="G475" s="332"/>
      <c r="H475" s="332"/>
      <c r="I475" s="332"/>
      <c r="J475" s="332"/>
      <c r="K475" s="332"/>
      <c r="L475" s="332"/>
      <c r="M475" s="332"/>
      <c r="N475" s="332"/>
      <c r="O475" s="332"/>
      <c r="P475" s="332"/>
      <c r="Q475" s="332"/>
      <c r="R475" s="102"/>
      <c r="S475" s="102"/>
    </row>
    <row r="476" spans="1:64" ht="33.4" customHeight="1" x14ac:dyDescent="0.3">
      <c r="A476" s="331" t="s">
        <v>216</v>
      </c>
      <c r="B476" s="332"/>
      <c r="C476" s="332"/>
      <c r="D476" s="332"/>
      <c r="E476" s="332"/>
      <c r="F476" s="332"/>
      <c r="G476" s="332"/>
      <c r="H476" s="332"/>
      <c r="I476" s="332"/>
      <c r="J476" s="332"/>
      <c r="K476" s="332"/>
      <c r="L476" s="332"/>
      <c r="M476" s="332"/>
      <c r="N476" s="332"/>
      <c r="O476" s="332"/>
      <c r="P476" s="332"/>
      <c r="Q476" s="332"/>
      <c r="R476" s="102"/>
      <c r="S476" s="102"/>
    </row>
    <row r="477" spans="1:64" ht="31.6" customHeight="1" x14ac:dyDescent="0.25">
      <c r="A477" s="329" t="s">
        <v>237</v>
      </c>
      <c r="B477" s="329"/>
      <c r="C477" s="329"/>
      <c r="D477" s="329"/>
      <c r="E477" s="329"/>
      <c r="F477" s="329"/>
      <c r="G477" s="329"/>
      <c r="H477" s="329"/>
      <c r="I477" s="329"/>
      <c r="J477" s="329"/>
      <c r="K477" s="329"/>
      <c r="L477" s="329"/>
      <c r="M477" s="329"/>
      <c r="N477" s="329"/>
      <c r="O477" s="329"/>
      <c r="P477" s="329"/>
      <c r="Q477" s="329"/>
    </row>
    <row r="478" spans="1:64" ht="31.6" hidden="1" customHeight="1" x14ac:dyDescent="0.3">
      <c r="A478" s="233" t="s">
        <v>1</v>
      </c>
      <c r="B478" s="235" t="s">
        <v>126</v>
      </c>
      <c r="C478" s="193"/>
      <c r="D478" s="235" t="s">
        <v>3</v>
      </c>
      <c r="E478" s="239" t="s">
        <v>165</v>
      </c>
      <c r="F478" s="240"/>
      <c r="G478" s="240"/>
      <c r="H478" s="240"/>
      <c r="I478" s="240"/>
      <c r="J478" s="240"/>
      <c r="K478" s="240"/>
      <c r="L478" s="240"/>
      <c r="M478" s="241"/>
      <c r="N478" s="241"/>
      <c r="O478" s="241"/>
      <c r="P478" s="241"/>
      <c r="Q478" s="241"/>
      <c r="R478" s="342"/>
      <c r="S478" s="342"/>
      <c r="T478" s="342"/>
      <c r="U478" s="342"/>
      <c r="V478" s="342"/>
      <c r="W478" s="342"/>
      <c r="X478" s="342"/>
      <c r="Y478" s="342"/>
      <c r="Z478" s="342"/>
      <c r="AA478" s="342"/>
      <c r="AB478" s="342"/>
      <c r="AC478" s="342"/>
      <c r="AD478" s="342"/>
      <c r="AE478" s="342"/>
      <c r="AF478" s="342"/>
      <c r="AG478" s="342"/>
      <c r="AH478" s="342"/>
      <c r="AI478" s="342"/>
      <c r="AJ478" s="342"/>
      <c r="AK478" s="342"/>
      <c r="AL478" s="342"/>
      <c r="AM478" s="342"/>
      <c r="AN478" s="342"/>
      <c r="AO478" s="342"/>
      <c r="AP478" s="342"/>
      <c r="AQ478" s="342"/>
      <c r="AR478" s="342"/>
      <c r="AS478" s="342"/>
      <c r="AT478" s="342"/>
      <c r="AU478" s="342"/>
      <c r="AV478" s="342"/>
      <c r="AW478" s="342"/>
      <c r="AX478" s="342"/>
      <c r="AY478" s="342"/>
      <c r="AZ478" s="342"/>
      <c r="BA478" s="342"/>
      <c r="BB478" s="342"/>
      <c r="BC478" s="342"/>
      <c r="BD478" s="342"/>
      <c r="BE478" s="342"/>
      <c r="BF478" s="342"/>
      <c r="BG478" s="342"/>
      <c r="BH478" s="342"/>
      <c r="BI478" s="342"/>
      <c r="BJ478" s="342"/>
      <c r="BK478" s="342"/>
      <c r="BL478" s="343"/>
    </row>
    <row r="479" spans="1:64" ht="31.6" hidden="1" customHeight="1" x14ac:dyDescent="0.25">
      <c r="A479" s="234"/>
      <c r="B479" s="236"/>
      <c r="C479" s="193"/>
      <c r="D479" s="236"/>
      <c r="E479" s="200" t="s">
        <v>4</v>
      </c>
      <c r="F479" s="201" t="s">
        <v>5</v>
      </c>
      <c r="G479" s="201" t="s">
        <v>211</v>
      </c>
      <c r="H479" s="201" t="s">
        <v>212</v>
      </c>
      <c r="I479" s="201" t="s">
        <v>6</v>
      </c>
      <c r="J479" s="201" t="s">
        <v>7</v>
      </c>
      <c r="K479" s="201" t="s">
        <v>8</v>
      </c>
      <c r="L479" s="201" t="s">
        <v>181</v>
      </c>
      <c r="M479" s="201" t="s">
        <v>187</v>
      </c>
      <c r="N479" s="201" t="s">
        <v>134</v>
      </c>
      <c r="O479" s="201" t="s">
        <v>135</v>
      </c>
      <c r="P479" s="201" t="s">
        <v>136</v>
      </c>
      <c r="Q479" s="201" t="s">
        <v>137</v>
      </c>
      <c r="BI479" s="201" t="s">
        <v>229</v>
      </c>
      <c r="BJ479" s="201" t="s">
        <v>230</v>
      </c>
      <c r="BK479" s="201" t="s">
        <v>231</v>
      </c>
      <c r="BL479" s="201" t="s">
        <v>232</v>
      </c>
    </row>
    <row r="480" spans="1:64" ht="15.75" hidden="1" customHeight="1" x14ac:dyDescent="0.25">
      <c r="A480" s="194">
        <v>1</v>
      </c>
      <c r="B480" s="10">
        <v>2</v>
      </c>
      <c r="C480" s="193"/>
      <c r="D480" s="10">
        <v>3</v>
      </c>
      <c r="E480" s="192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233</v>
      </c>
      <c r="BJ480" s="9" t="s">
        <v>234</v>
      </c>
      <c r="BK480" s="9" t="s">
        <v>235</v>
      </c>
      <c r="BL480" s="9" t="s">
        <v>236</v>
      </c>
    </row>
    <row r="481" spans="1:64" ht="40.950000000000003" customHeight="1" x14ac:dyDescent="0.25">
      <c r="A481" s="281" t="s">
        <v>228</v>
      </c>
      <c r="B481" s="226" t="s">
        <v>203</v>
      </c>
      <c r="C481" s="191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41">SUM(H482:H485)</f>
        <v>0</v>
      </c>
      <c r="I481" s="20">
        <f t="shared" si="141"/>
        <v>0</v>
      </c>
      <c r="J481" s="20">
        <f t="shared" si="141"/>
        <v>0</v>
      </c>
      <c r="K481" s="20">
        <f t="shared" si="141"/>
        <v>0</v>
      </c>
      <c r="L481" s="20">
        <f t="shared" si="141"/>
        <v>0</v>
      </c>
      <c r="M481" s="20">
        <f t="shared" si="141"/>
        <v>0</v>
      </c>
      <c r="N481" s="20">
        <f t="shared" si="141"/>
        <v>0</v>
      </c>
      <c r="O481" s="20">
        <f>SUM(O482:O485)</f>
        <v>109417.2</v>
      </c>
      <c r="P481" s="20">
        <f>SUM(P482:P485)</f>
        <v>709102.20000000007</v>
      </c>
      <c r="Q481" s="17">
        <f>SUM(Q482:Q485)</f>
        <v>502169.59999999998</v>
      </c>
      <c r="R481" s="195"/>
      <c r="S481" s="195"/>
      <c r="T481" s="196"/>
      <c r="U481" s="196"/>
      <c r="V481" s="197"/>
      <c r="W481" s="197"/>
      <c r="X481" s="197"/>
      <c r="Y481" s="197"/>
      <c r="Z481" s="197"/>
      <c r="AA481" s="197"/>
      <c r="AB481" s="197"/>
      <c r="AC481" s="197"/>
      <c r="AD481" s="197"/>
      <c r="AE481" s="197"/>
      <c r="AF481" s="197"/>
      <c r="AG481" s="197"/>
      <c r="AH481" s="197"/>
      <c r="AI481" s="197"/>
      <c r="AJ481" s="197"/>
      <c r="AK481" s="197"/>
      <c r="AL481" s="197"/>
      <c r="AM481" s="197"/>
      <c r="AN481" s="197"/>
      <c r="AO481" s="197"/>
      <c r="AP481" s="197"/>
      <c r="AQ481" s="197"/>
      <c r="AR481" s="197"/>
      <c r="AS481" s="197"/>
      <c r="AT481" s="197"/>
      <c r="AU481" s="197"/>
      <c r="AV481" s="197"/>
      <c r="AW481" s="197"/>
      <c r="AX481" s="197"/>
      <c r="AY481" s="197"/>
      <c r="AZ481" s="197"/>
      <c r="BA481" s="197"/>
      <c r="BB481" s="197"/>
      <c r="BC481" s="197"/>
      <c r="BD481" s="197"/>
      <c r="BE481" s="197"/>
      <c r="BF481" s="197"/>
      <c r="BG481" s="197"/>
      <c r="BH481" s="197"/>
      <c r="BI481" s="195">
        <f>SUM(BI482:BI485)</f>
        <v>501916.20000000007</v>
      </c>
      <c r="BJ481" s="195">
        <f>SUM(BJ482:BJ485)</f>
        <v>501915.4</v>
      </c>
      <c r="BK481" s="195">
        <f>SUM(BK482:BK485)</f>
        <v>501851.10000000003</v>
      </c>
      <c r="BL481" s="195">
        <f>SUM(BL482:BL485)</f>
        <v>899677.1</v>
      </c>
    </row>
    <row r="482" spans="1:64" ht="26.85" customHeight="1" x14ac:dyDescent="0.25">
      <c r="A482" s="270"/>
      <c r="B482" s="302"/>
      <c r="C482" s="191"/>
      <c r="D482" s="19" t="s">
        <v>17</v>
      </c>
      <c r="E482" s="20">
        <f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8">
        <v>172408.1</v>
      </c>
      <c r="R482" s="186"/>
      <c r="S482" s="186"/>
      <c r="T482" s="196"/>
      <c r="U482" s="196"/>
      <c r="V482" s="197"/>
      <c r="W482" s="197"/>
      <c r="X482" s="197"/>
      <c r="Y482" s="197"/>
      <c r="Z482" s="197"/>
      <c r="AA482" s="197"/>
      <c r="AB482" s="197"/>
      <c r="AC482" s="197"/>
      <c r="AD482" s="197"/>
      <c r="AE482" s="197"/>
      <c r="AF482" s="197"/>
      <c r="AG482" s="197"/>
      <c r="AH482" s="197"/>
      <c r="AI482" s="197"/>
      <c r="AJ482" s="197"/>
      <c r="AK482" s="197"/>
      <c r="AL482" s="197"/>
      <c r="AM482" s="197"/>
      <c r="AN482" s="197"/>
      <c r="AO482" s="197"/>
      <c r="AP482" s="197"/>
      <c r="AQ482" s="197"/>
      <c r="AR482" s="197"/>
      <c r="AS482" s="197"/>
      <c r="AT482" s="197"/>
      <c r="AU482" s="197"/>
      <c r="AV482" s="197"/>
      <c r="AW482" s="197"/>
      <c r="AX482" s="197"/>
      <c r="AY482" s="197"/>
      <c r="AZ482" s="197"/>
      <c r="BA482" s="197"/>
      <c r="BB482" s="197"/>
      <c r="BC482" s="197"/>
      <c r="BD482" s="197"/>
      <c r="BE482" s="197"/>
      <c r="BF482" s="197"/>
      <c r="BG482" s="197"/>
      <c r="BH482" s="197"/>
      <c r="BI482" s="196">
        <v>172404.1</v>
      </c>
      <c r="BJ482" s="196">
        <v>172399.5</v>
      </c>
      <c r="BK482" s="196">
        <v>172500.9</v>
      </c>
      <c r="BL482" s="196">
        <v>172388.5</v>
      </c>
    </row>
    <row r="483" spans="1:64" ht="29" customHeight="1" x14ac:dyDescent="0.25">
      <c r="A483" s="230"/>
      <c r="B483" s="302"/>
      <c r="C483" s="191"/>
      <c r="D483" s="19" t="s">
        <v>18</v>
      </c>
      <c r="E483" s="20">
        <f>SUM(F483:BL483)</f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8">
        <v>287980.5</v>
      </c>
      <c r="R483" s="186"/>
      <c r="S483" s="186"/>
      <c r="T483" s="196"/>
      <c r="U483" s="196"/>
      <c r="V483" s="197"/>
      <c r="W483" s="197"/>
      <c r="X483" s="197"/>
      <c r="Y483" s="197"/>
      <c r="Z483" s="197"/>
      <c r="AA483" s="197"/>
      <c r="AB483" s="197"/>
      <c r="AC483" s="197"/>
      <c r="AD483" s="197"/>
      <c r="AE483" s="197"/>
      <c r="AF483" s="197"/>
      <c r="AG483" s="197"/>
      <c r="AH483" s="197"/>
      <c r="AI483" s="197"/>
      <c r="AJ483" s="197"/>
      <c r="AK483" s="197"/>
      <c r="AL483" s="197"/>
      <c r="AM483" s="197"/>
      <c r="AN483" s="197"/>
      <c r="AO483" s="197"/>
      <c r="AP483" s="197"/>
      <c r="AQ483" s="197"/>
      <c r="AR483" s="197"/>
      <c r="AS483" s="197"/>
      <c r="AT483" s="197"/>
      <c r="AU483" s="197"/>
      <c r="AV483" s="197"/>
      <c r="AW483" s="197"/>
      <c r="AX483" s="197"/>
      <c r="AY483" s="197"/>
      <c r="AZ483" s="197"/>
      <c r="BA483" s="197"/>
      <c r="BB483" s="197"/>
      <c r="BC483" s="197"/>
      <c r="BD483" s="197"/>
      <c r="BE483" s="197"/>
      <c r="BF483" s="197"/>
      <c r="BG483" s="197"/>
      <c r="BH483" s="197"/>
      <c r="BI483" s="196">
        <v>286326.7</v>
      </c>
      <c r="BJ483" s="196">
        <v>285376.90000000002</v>
      </c>
      <c r="BK483" s="196">
        <v>281273.40000000002</v>
      </c>
      <c r="BL483" s="196">
        <v>673941.6</v>
      </c>
    </row>
    <row r="484" spans="1:64" ht="30.8" customHeight="1" x14ac:dyDescent="0.25">
      <c r="A484" s="230"/>
      <c r="B484" s="302"/>
      <c r="C484" s="191"/>
      <c r="D484" s="19" t="s">
        <v>19</v>
      </c>
      <c r="E484" s="20">
        <f>SUM(F484:BL484)</f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8">
        <f>4650.4+37130.6</f>
        <v>41781</v>
      </c>
      <c r="R484" s="186"/>
      <c r="S484" s="186"/>
      <c r="T484" s="196"/>
      <c r="U484" s="196"/>
      <c r="V484" s="197"/>
      <c r="W484" s="197"/>
      <c r="X484" s="197"/>
      <c r="Y484" s="197"/>
      <c r="Z484" s="197"/>
      <c r="AA484" s="197"/>
      <c r="AB484" s="197"/>
      <c r="AC484" s="197"/>
      <c r="AD484" s="197"/>
      <c r="AE484" s="197"/>
      <c r="AF484" s="197"/>
      <c r="AG484" s="197"/>
      <c r="AH484" s="197"/>
      <c r="AI484" s="197"/>
      <c r="AJ484" s="197"/>
      <c r="AK484" s="197"/>
      <c r="AL484" s="197"/>
      <c r="AM484" s="197"/>
      <c r="AN484" s="197"/>
      <c r="AO484" s="197"/>
      <c r="AP484" s="197"/>
      <c r="AQ484" s="197"/>
      <c r="AR484" s="197"/>
      <c r="AS484" s="197"/>
      <c r="AT484" s="197"/>
      <c r="AU484" s="197"/>
      <c r="AV484" s="197"/>
      <c r="AW484" s="197"/>
      <c r="AX484" s="197"/>
      <c r="AY484" s="197"/>
      <c r="AZ484" s="197"/>
      <c r="BA484" s="197"/>
      <c r="BB484" s="197"/>
      <c r="BC484" s="197"/>
      <c r="BD484" s="197"/>
      <c r="BE484" s="197"/>
      <c r="BF484" s="197"/>
      <c r="BG484" s="197"/>
      <c r="BH484" s="197"/>
      <c r="BI484" s="196">
        <f>4633.6+38551.8</f>
        <v>43185.4</v>
      </c>
      <c r="BJ484" s="196">
        <f>4624+39515</f>
        <v>44139</v>
      </c>
      <c r="BK484" s="196">
        <f>4583.6+43493.2</f>
        <v>48076.799999999996</v>
      </c>
      <c r="BL484" s="196">
        <f>8548.8+44798.2</f>
        <v>53347</v>
      </c>
    </row>
    <row r="485" spans="1:64" ht="40.950000000000003" customHeight="1" x14ac:dyDescent="0.25">
      <c r="A485" s="231"/>
      <c r="B485" s="305"/>
      <c r="C485" s="191"/>
      <c r="D485" s="19" t="s">
        <v>21</v>
      </c>
      <c r="E485" s="20">
        <f>SUM(F485:BL485)</f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3">
        <v>0</v>
      </c>
      <c r="P485" s="203">
        <v>0</v>
      </c>
      <c r="Q485" s="18">
        <v>0</v>
      </c>
      <c r="R485" s="18"/>
      <c r="S485" s="18"/>
      <c r="T485" s="198"/>
      <c r="U485" s="198"/>
      <c r="V485" s="199"/>
      <c r="W485" s="199"/>
      <c r="X485" s="199"/>
      <c r="Y485" s="199"/>
      <c r="Z485" s="199"/>
      <c r="AA485" s="199"/>
      <c r="AB485" s="199"/>
      <c r="AC485" s="199"/>
      <c r="AD485" s="199"/>
      <c r="AE485" s="199"/>
      <c r="AF485" s="199"/>
      <c r="AG485" s="199"/>
      <c r="AH485" s="199"/>
      <c r="AI485" s="199"/>
      <c r="AJ485" s="199"/>
      <c r="AK485" s="199"/>
      <c r="AL485" s="199"/>
      <c r="AM485" s="199"/>
      <c r="AN485" s="199"/>
      <c r="AO485" s="199"/>
      <c r="AP485" s="199"/>
      <c r="AQ485" s="199"/>
      <c r="AR485" s="199"/>
      <c r="AS485" s="199"/>
      <c r="AT485" s="199"/>
      <c r="AU485" s="199"/>
      <c r="AV485" s="199"/>
      <c r="AW485" s="199"/>
      <c r="AX485" s="199"/>
      <c r="AY485" s="199"/>
      <c r="AZ485" s="199"/>
      <c r="BA485" s="199"/>
      <c r="BB485" s="199"/>
      <c r="BC485" s="199"/>
      <c r="BD485" s="199"/>
      <c r="BE485" s="199"/>
      <c r="BF485" s="199"/>
      <c r="BG485" s="199"/>
      <c r="BH485" s="199"/>
      <c r="BI485" s="18">
        <v>0</v>
      </c>
      <c r="BJ485" s="18">
        <v>0</v>
      </c>
      <c r="BK485" s="18">
        <v>0</v>
      </c>
      <c r="BL485" s="18">
        <v>0</v>
      </c>
    </row>
    <row r="487" spans="1:64" ht="15.05" x14ac:dyDescent="0.25">
      <c r="A487" s="233" t="s">
        <v>1</v>
      </c>
      <c r="B487" s="235" t="s">
        <v>126</v>
      </c>
      <c r="C487" s="193"/>
      <c r="D487" s="235" t="s">
        <v>3</v>
      </c>
      <c r="E487" s="344" t="s">
        <v>229</v>
      </c>
      <c r="F487" s="207" t="s">
        <v>230</v>
      </c>
      <c r="G487" s="345" t="s">
        <v>230</v>
      </c>
      <c r="H487" s="344" t="s">
        <v>231</v>
      </c>
      <c r="I487" s="344" t="s">
        <v>232</v>
      </c>
    </row>
    <row r="488" spans="1:64" ht="30.15" customHeight="1" x14ac:dyDescent="0.25">
      <c r="A488" s="234"/>
      <c r="B488" s="236"/>
      <c r="C488" s="193"/>
      <c r="D488" s="236"/>
      <c r="E488" s="344"/>
      <c r="F488" s="202"/>
      <c r="G488" s="346"/>
      <c r="H488" s="344"/>
      <c r="I488" s="344"/>
    </row>
    <row r="489" spans="1:64" ht="17.7" customHeight="1" x14ac:dyDescent="0.25">
      <c r="A489" s="194"/>
      <c r="B489" s="10"/>
      <c r="C489" s="193"/>
      <c r="D489" s="10"/>
      <c r="E489" s="207" t="s">
        <v>233</v>
      </c>
      <c r="F489" s="207" t="s">
        <v>234</v>
      </c>
      <c r="G489" s="207" t="s">
        <v>234</v>
      </c>
      <c r="H489" s="207" t="s">
        <v>235</v>
      </c>
      <c r="I489" s="207" t="s">
        <v>236</v>
      </c>
    </row>
    <row r="490" spans="1:64" ht="22.95" customHeight="1" x14ac:dyDescent="0.25">
      <c r="A490" s="281" t="s">
        <v>228</v>
      </c>
      <c r="B490" s="226" t="s">
        <v>203</v>
      </c>
      <c r="C490" s="191"/>
      <c r="D490" s="16" t="s">
        <v>4</v>
      </c>
      <c r="E490" s="17">
        <f>SUM(E491:E494)</f>
        <v>501916.20000000007</v>
      </c>
      <c r="F490" s="17">
        <f>SUM(F491:F494)</f>
        <v>501915.4</v>
      </c>
      <c r="G490" s="17">
        <f>SUM(G491:G494)</f>
        <v>501915.4</v>
      </c>
      <c r="H490" s="17">
        <f>SUM(H491:H494)</f>
        <v>501851.10000000003</v>
      </c>
      <c r="I490" s="17">
        <f>SUM(I491:I494)</f>
        <v>899677.1</v>
      </c>
    </row>
    <row r="491" spans="1:64" ht="22.95" customHeight="1" x14ac:dyDescent="0.25">
      <c r="A491" s="270"/>
      <c r="B491" s="302"/>
      <c r="C491" s="191"/>
      <c r="D491" s="19" t="s">
        <v>17</v>
      </c>
      <c r="E491" s="198">
        <v>172404.1</v>
      </c>
      <c r="F491" s="198">
        <v>172399.5</v>
      </c>
      <c r="G491" s="198">
        <v>172399.5</v>
      </c>
      <c r="H491" s="198">
        <v>172500.9</v>
      </c>
      <c r="I491" s="198">
        <v>172388.5</v>
      </c>
    </row>
    <row r="492" spans="1:64" ht="20.3" customHeight="1" x14ac:dyDescent="0.25">
      <c r="A492" s="230"/>
      <c r="B492" s="302"/>
      <c r="C492" s="191"/>
      <c r="D492" s="19" t="s">
        <v>18</v>
      </c>
      <c r="E492" s="198">
        <v>286326.7</v>
      </c>
      <c r="F492" s="198">
        <v>285376.90000000002</v>
      </c>
      <c r="G492" s="198">
        <v>285376.90000000002</v>
      </c>
      <c r="H492" s="198">
        <v>281273.40000000002</v>
      </c>
      <c r="I492" s="198">
        <v>673941.6</v>
      </c>
    </row>
    <row r="493" spans="1:64" ht="20.3" customHeight="1" x14ac:dyDescent="0.25">
      <c r="A493" s="230"/>
      <c r="B493" s="302"/>
      <c r="C493" s="191"/>
      <c r="D493" s="19" t="s">
        <v>19</v>
      </c>
      <c r="E493" s="198">
        <f>4633.6+38551.8</f>
        <v>43185.4</v>
      </c>
      <c r="F493" s="198">
        <f>4624+39515</f>
        <v>44139</v>
      </c>
      <c r="G493" s="198">
        <f>4624+39515</f>
        <v>44139</v>
      </c>
      <c r="H493" s="198">
        <f>4583.6+43493.2</f>
        <v>48076.799999999996</v>
      </c>
      <c r="I493" s="198">
        <f>8548.8+44798.2</f>
        <v>53347</v>
      </c>
    </row>
    <row r="494" spans="1:64" ht="33.4" customHeight="1" x14ac:dyDescent="0.25">
      <c r="A494" s="231"/>
      <c r="B494" s="305"/>
      <c r="C494" s="191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0"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296:A300"/>
    <mergeCell ref="B296:B300"/>
    <mergeCell ref="A301:A303"/>
    <mergeCell ref="B301:B303"/>
    <mergeCell ref="A306:A307"/>
    <mergeCell ref="A281:A285"/>
    <mergeCell ref="B281:B284"/>
    <mergeCell ref="A286:A290"/>
    <mergeCell ref="B286:B289"/>
    <mergeCell ref="A291:A295"/>
    <mergeCell ref="B291:B295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2023-04-27T03:13:51Z</cp:lastPrinted>
  <dcterms:created xsi:type="dcterms:W3CDTF">2018-03-29T02:25:17Z</dcterms:created>
  <dcterms:modified xsi:type="dcterms:W3CDTF">2023-06-08T06:15:19Z</dcterms:modified>
</cp:coreProperties>
</file>