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5430" yWindow="180" windowWidth="22140" windowHeight="12360"/>
  </bookViews>
  <sheets>
    <sheet name="Лист1" sheetId="6" r:id="rId1"/>
  </sheets>
  <definedNames>
    <definedName name="_xlnm.Print_Area" localSheetId="0">Лист1!$A$1:$S$582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8" i="6" l="1"/>
  <c r="I48" i="6"/>
  <c r="L48" i="6"/>
  <c r="H483" i="6"/>
  <c r="I483" i="6"/>
  <c r="L483" i="6"/>
  <c r="I494" i="6"/>
  <c r="H495" i="6" l="1"/>
  <c r="H494" i="6"/>
  <c r="H493" i="6"/>
  <c r="H492" i="6"/>
  <c r="I491" i="6"/>
  <c r="H491" i="6"/>
  <c r="H490" i="6"/>
  <c r="H489" i="6"/>
  <c r="H488" i="6"/>
  <c r="H487" i="6"/>
  <c r="H486" i="6"/>
  <c r="H485" i="6"/>
  <c r="H484" i="6"/>
  <c r="K483" i="6"/>
  <c r="J483" i="6"/>
  <c r="L174" i="6"/>
  <c r="I430" i="6" l="1"/>
  <c r="J430" i="6"/>
  <c r="I441" i="6"/>
  <c r="J441" i="6"/>
  <c r="K441" i="6"/>
  <c r="M441" i="6"/>
  <c r="I427" i="6" l="1"/>
  <c r="I426" i="6"/>
  <c r="L426" i="6"/>
  <c r="L454" i="6" l="1"/>
  <c r="L440" i="6"/>
  <c r="H440" i="6" s="1"/>
  <c r="H454" i="6"/>
  <c r="H453" i="6"/>
  <c r="H452" i="6"/>
  <c r="H451" i="6"/>
  <c r="H450" i="6"/>
  <c r="H449" i="6"/>
  <c r="H448" i="6"/>
  <c r="H447" i="6"/>
  <c r="H446" i="6"/>
  <c r="H445" i="6"/>
  <c r="L444" i="6"/>
  <c r="I444" i="6"/>
  <c r="H443" i="6"/>
  <c r="K442" i="6"/>
  <c r="H439" i="6"/>
  <c r="H426" i="6" s="1"/>
  <c r="H438" i="6"/>
  <c r="H437" i="6"/>
  <c r="H436" i="6"/>
  <c r="H435" i="6"/>
  <c r="H434" i="6"/>
  <c r="H433" i="6"/>
  <c r="H432" i="6"/>
  <c r="H431" i="6"/>
  <c r="H442" i="6" l="1"/>
  <c r="K430" i="6"/>
  <c r="L430" i="6"/>
  <c r="L441" i="6"/>
  <c r="L427" i="6"/>
  <c r="H430" i="6"/>
  <c r="H427" i="6"/>
  <c r="H441" i="6"/>
  <c r="L564" i="6" l="1"/>
  <c r="K173" i="6" l="1"/>
  <c r="L173" i="6" l="1"/>
  <c r="D336" i="6"/>
  <c r="H348" i="6"/>
  <c r="I347" i="6"/>
  <c r="H347" i="6"/>
  <c r="H346" i="6"/>
  <c r="I345" i="6"/>
  <c r="H345" i="6"/>
  <c r="I344" i="6"/>
  <c r="H344" i="6"/>
  <c r="H343" i="6"/>
  <c r="H339" i="6"/>
  <c r="H338" i="6"/>
  <c r="H337" i="6"/>
  <c r="L336" i="6"/>
  <c r="K336" i="6"/>
  <c r="H336" i="6" l="1"/>
  <c r="I336" i="6"/>
  <c r="H241" i="6"/>
  <c r="H242" i="6" l="1"/>
  <c r="J174" i="6" l="1"/>
  <c r="K174" i="6"/>
  <c r="H335" i="6"/>
  <c r="I334" i="6"/>
  <c r="I174" i="6" s="1"/>
  <c r="H334" i="6"/>
  <c r="H333" i="6"/>
  <c r="I333" i="6" s="1"/>
  <c r="I332" i="6"/>
  <c r="H332" i="6"/>
  <c r="I331" i="6"/>
  <c r="H331" i="6"/>
  <c r="H330" i="6"/>
  <c r="H326" i="6"/>
  <c r="H325" i="6"/>
  <c r="H324" i="6"/>
  <c r="L323" i="6"/>
  <c r="K323" i="6"/>
  <c r="H322" i="6"/>
  <c r="H321" i="6"/>
  <c r="H320" i="6"/>
  <c r="I320" i="6" s="1"/>
  <c r="I319" i="6"/>
  <c r="H319" i="6"/>
  <c r="I318" i="6"/>
  <c r="H318" i="6"/>
  <c r="H317" i="6"/>
  <c r="H313" i="6"/>
  <c r="H312" i="6"/>
  <c r="H311" i="6"/>
  <c r="L310" i="6"/>
  <c r="K310" i="6"/>
  <c r="I310" i="6" l="1"/>
  <c r="I323" i="6"/>
  <c r="H310" i="6"/>
  <c r="H323" i="6"/>
  <c r="I497" i="6"/>
  <c r="J497" i="6"/>
  <c r="K497" i="6"/>
  <c r="L497" i="6"/>
  <c r="M497" i="6"/>
  <c r="J498" i="6"/>
  <c r="K498" i="6"/>
  <c r="L498" i="6"/>
  <c r="M498" i="6"/>
  <c r="I499" i="6"/>
  <c r="J499" i="6"/>
  <c r="K499" i="6"/>
  <c r="L499" i="6"/>
  <c r="M499" i="6"/>
  <c r="I500" i="6"/>
  <c r="J500" i="6"/>
  <c r="K500" i="6"/>
  <c r="L500" i="6"/>
  <c r="M500" i="6"/>
  <c r="I501" i="6"/>
  <c r="J501" i="6"/>
  <c r="K501" i="6"/>
  <c r="L501" i="6"/>
  <c r="M501" i="6"/>
  <c r="I502" i="6"/>
  <c r="J502" i="6"/>
  <c r="K502" i="6"/>
  <c r="L502" i="6"/>
  <c r="M502" i="6"/>
  <c r="I503" i="6"/>
  <c r="J503" i="6"/>
  <c r="K503" i="6"/>
  <c r="L503" i="6"/>
  <c r="M503" i="6"/>
  <c r="I504" i="6"/>
  <c r="J504" i="6"/>
  <c r="K504" i="6"/>
  <c r="K455" i="6" s="1"/>
  <c r="H455" i="6" s="1"/>
  <c r="L504" i="6"/>
  <c r="M504" i="6"/>
  <c r="I505" i="6"/>
  <c r="J505" i="6"/>
  <c r="K505" i="6"/>
  <c r="K456" i="6" s="1"/>
  <c r="L505" i="6"/>
  <c r="M505" i="6"/>
  <c r="H506" i="6"/>
  <c r="I508" i="6"/>
  <c r="J508" i="6"/>
  <c r="K508" i="6"/>
  <c r="L508" i="6"/>
  <c r="M508" i="6"/>
  <c r="I509" i="6"/>
  <c r="J509" i="6"/>
  <c r="K509" i="6"/>
  <c r="L509" i="6"/>
  <c r="I510" i="6"/>
  <c r="J510" i="6"/>
  <c r="K510" i="6"/>
  <c r="L510" i="6"/>
  <c r="I511" i="6"/>
  <c r="J511" i="6"/>
  <c r="K511" i="6"/>
  <c r="L511" i="6"/>
  <c r="I512" i="6"/>
  <c r="J512" i="6"/>
  <c r="K512" i="6"/>
  <c r="K444" i="6" l="1"/>
  <c r="H456" i="6"/>
  <c r="H444" i="6" s="1"/>
  <c r="H508" i="6"/>
  <c r="H504" i="6"/>
  <c r="H502" i="6"/>
  <c r="H500" i="6"/>
  <c r="H498" i="6"/>
  <c r="M496" i="6"/>
  <c r="H511" i="6"/>
  <c r="H510" i="6"/>
  <c r="H509" i="6"/>
  <c r="H505" i="6"/>
  <c r="H503" i="6"/>
  <c r="H501" i="6"/>
  <c r="H499" i="6"/>
  <c r="H497" i="6"/>
  <c r="L480" i="6" l="1"/>
  <c r="K470" i="6" l="1"/>
  <c r="L457" i="6"/>
  <c r="L417" i="6"/>
  <c r="L190" i="6"/>
  <c r="L176" i="6"/>
  <c r="I46" i="6" l="1"/>
  <c r="I25" i="6" s="1"/>
  <c r="J46" i="6"/>
  <c r="J25" i="6" s="1"/>
  <c r="K46" i="6"/>
  <c r="K25" i="6" s="1"/>
  <c r="L46" i="6"/>
  <c r="L25" i="6" s="1"/>
  <c r="M46" i="6"/>
  <c r="M25" i="6" s="1"/>
  <c r="H172" i="6"/>
  <c r="H46" i="6" s="1"/>
  <c r="H25" i="6" s="1"/>
  <c r="H524" i="6" l="1"/>
  <c r="M28" i="6" l="1"/>
  <c r="L527" i="6"/>
  <c r="L514" i="6" s="1"/>
  <c r="I527" i="6"/>
  <c r="I514" i="6" s="1"/>
  <c r="I496" i="6" s="1"/>
  <c r="J527" i="6"/>
  <c r="J514" i="6" s="1"/>
  <c r="K527" i="6"/>
  <c r="K514" i="6" s="1"/>
  <c r="I526" i="6"/>
  <c r="I513" i="6" s="1"/>
  <c r="J526" i="6"/>
  <c r="J513" i="6" s="1"/>
  <c r="K526" i="6"/>
  <c r="K513" i="6" s="1"/>
  <c r="L526" i="6"/>
  <c r="L513" i="6" s="1"/>
  <c r="M27" i="6"/>
  <c r="H360" i="6"/>
  <c r="H158" i="6"/>
  <c r="H130" i="6"/>
  <c r="H115" i="6"/>
  <c r="H101" i="6"/>
  <c r="H88" i="6"/>
  <c r="H75" i="6"/>
  <c r="K551" i="6"/>
  <c r="H578" i="6"/>
  <c r="H565" i="6"/>
  <c r="H552" i="6"/>
  <c r="H539" i="6"/>
  <c r="H526" i="6" s="1"/>
  <c r="H481" i="6"/>
  <c r="H468" i="6"/>
  <c r="I175" i="6"/>
  <c r="I49" i="6" s="1"/>
  <c r="J175" i="6"/>
  <c r="J49" i="6" s="1"/>
  <c r="L175" i="6"/>
  <c r="L49" i="6" s="1"/>
  <c r="M175" i="6"/>
  <c r="J48" i="6"/>
  <c r="M174" i="6"/>
  <c r="H308" i="6"/>
  <c r="H295" i="6"/>
  <c r="H282" i="6"/>
  <c r="H269" i="6"/>
  <c r="H256" i="6"/>
  <c r="H228" i="6"/>
  <c r="H215" i="6"/>
  <c r="H202" i="6"/>
  <c r="H174" i="6" s="1"/>
  <c r="H513" i="6" l="1"/>
  <c r="L27" i="6"/>
  <c r="L28" i="6"/>
  <c r="I28" i="6"/>
  <c r="I27" i="6"/>
  <c r="J27" i="6"/>
  <c r="J28" i="6"/>
  <c r="H563" i="6"/>
  <c r="H482" i="6" l="1"/>
  <c r="H480" i="6"/>
  <c r="H479" i="6"/>
  <c r="I478" i="6"/>
  <c r="I470" i="6" s="1"/>
  <c r="H478" i="6"/>
  <c r="H477" i="6"/>
  <c r="H476" i="6"/>
  <c r="H475" i="6"/>
  <c r="H474" i="6"/>
  <c r="H473" i="6"/>
  <c r="H472" i="6"/>
  <c r="H471" i="6"/>
  <c r="L470" i="6"/>
  <c r="J470" i="6"/>
  <c r="H470" i="6" l="1"/>
  <c r="H579" i="6"/>
  <c r="H577" i="6"/>
  <c r="H576" i="6"/>
  <c r="I575" i="6"/>
  <c r="H575" i="6"/>
  <c r="H574" i="6"/>
  <c r="H573" i="6"/>
  <c r="H572" i="6"/>
  <c r="H571" i="6"/>
  <c r="H570" i="6"/>
  <c r="H569" i="6"/>
  <c r="H568" i="6"/>
  <c r="L567" i="6"/>
  <c r="K567" i="6"/>
  <c r="J567" i="6"/>
  <c r="I567" i="6"/>
  <c r="H567" i="6" l="1"/>
  <c r="L554" i="6"/>
  <c r="H421" i="6" l="1"/>
  <c r="K429" i="6"/>
  <c r="K417" i="6" s="1"/>
  <c r="H425" i="6"/>
  <c r="H424" i="6"/>
  <c r="H423" i="6"/>
  <c r="H422" i="6"/>
  <c r="H420" i="6"/>
  <c r="H419" i="6"/>
  <c r="H418" i="6"/>
  <c r="I417" i="6"/>
  <c r="H429" i="6" l="1"/>
  <c r="H417" i="6" s="1"/>
  <c r="L525" i="6"/>
  <c r="L512" i="6" s="1"/>
  <c r="H512" i="6" s="1"/>
  <c r="H551" i="6" l="1"/>
  <c r="H553" i="6" l="1"/>
  <c r="H550" i="6"/>
  <c r="I549" i="6"/>
  <c r="H549" i="6"/>
  <c r="H548" i="6"/>
  <c r="H547" i="6"/>
  <c r="H546" i="6"/>
  <c r="H545" i="6"/>
  <c r="H544" i="6"/>
  <c r="H543" i="6"/>
  <c r="H542" i="6"/>
  <c r="L541" i="6"/>
  <c r="K541" i="6"/>
  <c r="J541" i="6"/>
  <c r="I541" i="6"/>
  <c r="H541" i="6"/>
  <c r="H540" i="6"/>
  <c r="H527" i="6" s="1"/>
  <c r="H537" i="6"/>
  <c r="I536" i="6"/>
  <c r="H536" i="6"/>
  <c r="H535" i="6"/>
  <c r="H534" i="6"/>
  <c r="H533" i="6"/>
  <c r="H532" i="6"/>
  <c r="H531" i="6"/>
  <c r="H530" i="6"/>
  <c r="H529" i="6"/>
  <c r="L528" i="6"/>
  <c r="K528" i="6"/>
  <c r="J528" i="6"/>
  <c r="I528" i="6"/>
  <c r="H528" i="6" l="1"/>
  <c r="H566" i="6" l="1"/>
  <c r="H514" i="6" s="1"/>
  <c r="H564" i="6"/>
  <c r="I562" i="6"/>
  <c r="I554" i="6" s="1"/>
  <c r="H562" i="6"/>
  <c r="H561" i="6"/>
  <c r="H560" i="6"/>
  <c r="H559" i="6"/>
  <c r="H558" i="6"/>
  <c r="H557" i="6"/>
  <c r="H556" i="6"/>
  <c r="H555" i="6"/>
  <c r="K554" i="6"/>
  <c r="J554" i="6"/>
  <c r="H554" i="6" l="1"/>
  <c r="J173" i="6"/>
  <c r="M173" i="6"/>
  <c r="M24" i="6" l="1"/>
  <c r="K428" i="6" l="1"/>
  <c r="H428" i="6" l="1"/>
  <c r="H27" i="6" s="1"/>
  <c r="K48" i="6"/>
  <c r="K27" i="6" s="1"/>
  <c r="H254" i="6" l="1"/>
  <c r="H525" i="6" l="1"/>
  <c r="I523" i="6"/>
  <c r="I498" i="6" s="1"/>
  <c r="H523" i="6"/>
  <c r="H522" i="6"/>
  <c r="H521" i="6"/>
  <c r="H520" i="6"/>
  <c r="H519" i="6"/>
  <c r="H518" i="6"/>
  <c r="H517" i="6"/>
  <c r="H516" i="6"/>
  <c r="L515" i="6"/>
  <c r="L507" i="6" s="1"/>
  <c r="L496" i="6" s="1"/>
  <c r="K515" i="6"/>
  <c r="K507" i="6" s="1"/>
  <c r="J515" i="6"/>
  <c r="J507" i="6" s="1"/>
  <c r="J496" i="6" s="1"/>
  <c r="H507" i="6" l="1"/>
  <c r="H496" i="6" s="1"/>
  <c r="K496" i="6"/>
  <c r="I515" i="6"/>
  <c r="H515" i="6"/>
  <c r="L240" i="6"/>
  <c r="L171" i="6" s="1"/>
  <c r="L45" i="6" s="1"/>
  <c r="L24" i="6" s="1"/>
  <c r="K240" i="6"/>
  <c r="K280" i="6"/>
  <c r="K271" i="6" s="1"/>
  <c r="K293" i="6"/>
  <c r="K284" i="6" s="1"/>
  <c r="K306" i="6"/>
  <c r="K297" i="6" s="1"/>
  <c r="I267" i="6"/>
  <c r="D217" i="6" l="1"/>
  <c r="D230" i="6"/>
  <c r="H240" i="6" l="1"/>
  <c r="L239" i="6" l="1"/>
  <c r="K239" i="6"/>
  <c r="L237" i="6"/>
  <c r="K237" i="6"/>
  <c r="K169" i="6" s="1"/>
  <c r="L401" i="6" l="1"/>
  <c r="L389" i="6"/>
  <c r="L403" i="6" l="1"/>
  <c r="L390" i="6" l="1"/>
  <c r="L414" i="6"/>
  <c r="L415" i="6"/>
  <c r="L47" i="6" s="1"/>
  <c r="L26" i="6" l="1"/>
  <c r="L402" i="6"/>
  <c r="I413" i="6" l="1"/>
  <c r="L413" i="6"/>
  <c r="C457" i="6" l="1"/>
  <c r="I465" i="6" l="1"/>
  <c r="I457" i="6" s="1"/>
  <c r="H469" i="6"/>
  <c r="H467" i="6"/>
  <c r="H466" i="6"/>
  <c r="H465" i="6"/>
  <c r="H464" i="6"/>
  <c r="H463" i="6"/>
  <c r="H462" i="6"/>
  <c r="H461" i="6"/>
  <c r="H460" i="6"/>
  <c r="H459" i="6"/>
  <c r="H458" i="6"/>
  <c r="K457" i="6"/>
  <c r="J457" i="6"/>
  <c r="H457" i="6" l="1"/>
  <c r="I402" i="6"/>
  <c r="I217" i="6" l="1"/>
  <c r="L244" i="6" l="1"/>
  <c r="L204" i="6"/>
  <c r="H225" i="6" l="1"/>
  <c r="H389" i="6" l="1"/>
  <c r="H309" i="6" l="1"/>
  <c r="H307" i="6"/>
  <c r="I307" i="6" s="1"/>
  <c r="I306" i="6"/>
  <c r="H306" i="6"/>
  <c r="I305" i="6"/>
  <c r="H305" i="6"/>
  <c r="H300" i="6"/>
  <c r="H299" i="6"/>
  <c r="L297" i="6"/>
  <c r="L238" i="6"/>
  <c r="L230" i="6" s="1"/>
  <c r="M238" i="6"/>
  <c r="N238" i="6"/>
  <c r="O238" i="6"/>
  <c r="P238" i="6"/>
  <c r="Q238" i="6"/>
  <c r="R238" i="6"/>
  <c r="K238" i="6"/>
  <c r="H296" i="6"/>
  <c r="H294" i="6"/>
  <c r="I293" i="6"/>
  <c r="H293" i="6"/>
  <c r="I292" i="6"/>
  <c r="H292" i="6"/>
  <c r="H287" i="6"/>
  <c r="H286" i="6"/>
  <c r="L284" i="6"/>
  <c r="I280" i="6"/>
  <c r="H283" i="6"/>
  <c r="H281" i="6"/>
  <c r="I281" i="6" s="1"/>
  <c r="H280" i="6"/>
  <c r="I279" i="6"/>
  <c r="H279" i="6"/>
  <c r="H274" i="6"/>
  <c r="H273" i="6"/>
  <c r="L271" i="6"/>
  <c r="H270" i="6"/>
  <c r="H268" i="6"/>
  <c r="H267" i="6"/>
  <c r="I266" i="6"/>
  <c r="H266" i="6"/>
  <c r="K265" i="6"/>
  <c r="H265" i="6" s="1"/>
  <c r="K263" i="6"/>
  <c r="K262" i="6"/>
  <c r="K261" i="6"/>
  <c r="H261" i="6" s="1"/>
  <c r="K260" i="6"/>
  <c r="H260" i="6" s="1"/>
  <c r="K259" i="6"/>
  <c r="L258" i="6"/>
  <c r="I171" i="6" l="1"/>
  <c r="I294" i="6"/>
  <c r="I297" i="6"/>
  <c r="L170" i="6"/>
  <c r="L44" i="6" s="1"/>
  <c r="H259" i="6"/>
  <c r="H258" i="6" s="1"/>
  <c r="H272" i="6"/>
  <c r="H285" i="6"/>
  <c r="H298" i="6"/>
  <c r="I258" i="6"/>
  <c r="I238" i="6"/>
  <c r="I230" i="6" s="1"/>
  <c r="I271" i="6"/>
  <c r="I239" i="6"/>
  <c r="H239" i="6"/>
  <c r="I173" i="6" l="1"/>
  <c r="I47" i="6" s="1"/>
  <c r="I26" i="6" s="1"/>
  <c r="I284" i="6"/>
  <c r="I170" i="6"/>
  <c r="L224" i="6"/>
  <c r="H224" i="6" l="1"/>
  <c r="L217" i="6"/>
  <c r="I169" i="6"/>
  <c r="I22" i="6" s="1"/>
  <c r="K163" i="6"/>
  <c r="I42" i="6" l="1"/>
  <c r="I21" i="6" s="1"/>
  <c r="K42" i="6"/>
  <c r="K21" i="6" s="1"/>
  <c r="L42" i="6"/>
  <c r="L21" i="6" s="1"/>
  <c r="M42" i="6"/>
  <c r="M21" i="6" s="1"/>
  <c r="J42" i="6"/>
  <c r="J21" i="6" s="1"/>
  <c r="I39" i="6"/>
  <c r="I18" i="6" s="1"/>
  <c r="K39" i="6"/>
  <c r="K18" i="6" s="1"/>
  <c r="L39" i="6"/>
  <c r="L18" i="6" s="1"/>
  <c r="M39" i="6"/>
  <c r="M18" i="6" s="1"/>
  <c r="J39" i="6"/>
  <c r="J18" i="6" s="1"/>
  <c r="I38" i="6"/>
  <c r="I17" i="6" s="1"/>
  <c r="L166" i="6"/>
  <c r="L38" i="6" s="1"/>
  <c r="L17" i="6" s="1"/>
  <c r="M166" i="6"/>
  <c r="M38" i="6" s="1"/>
  <c r="M17" i="6" s="1"/>
  <c r="J166" i="6"/>
  <c r="J165" i="6"/>
  <c r="J38" i="6"/>
  <c r="J17" i="6" s="1"/>
  <c r="I36" i="6"/>
  <c r="I15" i="6" s="1"/>
  <c r="L164" i="6"/>
  <c r="L36" i="6" s="1"/>
  <c r="L15" i="6" s="1"/>
  <c r="M164" i="6"/>
  <c r="M36" i="6" s="1"/>
  <c r="M15" i="6" s="1"/>
  <c r="J164" i="6"/>
  <c r="J36" i="6" s="1"/>
  <c r="I34" i="6"/>
  <c r="K34" i="6"/>
  <c r="L34" i="6"/>
  <c r="L13" i="6" s="1"/>
  <c r="M34" i="6"/>
  <c r="M13" i="6" s="1"/>
  <c r="J34" i="6"/>
  <c r="J13" i="6" s="1"/>
  <c r="I32" i="6"/>
  <c r="K32" i="6"/>
  <c r="K11" i="6" s="1"/>
  <c r="L32" i="6"/>
  <c r="L11" i="6" s="1"/>
  <c r="M32" i="6"/>
  <c r="M11" i="6" s="1"/>
  <c r="J32" i="6"/>
  <c r="J11" i="6" s="1"/>
  <c r="H42" i="6" l="1"/>
  <c r="H11" i="6"/>
  <c r="H34" i="6"/>
  <c r="J15" i="6"/>
  <c r="K13" i="6"/>
  <c r="H39" i="6"/>
  <c r="H32" i="6"/>
  <c r="I43" i="6" l="1"/>
  <c r="I369" i="6"/>
  <c r="L369" i="6"/>
  <c r="I244" i="6" l="1"/>
  <c r="K47" i="6"/>
  <c r="K26" i="6" s="1"/>
  <c r="K245" i="6"/>
  <c r="K246" i="6"/>
  <c r="H246" i="6" s="1"/>
  <c r="K247" i="6"/>
  <c r="K248" i="6"/>
  <c r="K233" i="6" s="1"/>
  <c r="K251" i="6"/>
  <c r="L405" i="6"/>
  <c r="L393" i="6"/>
  <c r="I381" i="6"/>
  <c r="L381" i="6"/>
  <c r="H257" i="6" l="1"/>
  <c r="K219" i="6"/>
  <c r="K205" i="6" s="1"/>
  <c r="H255" i="6"/>
  <c r="H252" i="6"/>
  <c r="K231" i="6"/>
  <c r="H253" i="6"/>
  <c r="H251" i="6"/>
  <c r="K232" i="6"/>
  <c r="K218" i="6" s="1"/>
  <c r="H247" i="6"/>
  <c r="H245" i="6"/>
  <c r="H416" i="6"/>
  <c r="H415" i="6"/>
  <c r="H414" i="6"/>
  <c r="I414" i="6" s="1"/>
  <c r="I45" i="6" s="1"/>
  <c r="I24" i="6" s="1"/>
  <c r="H413" i="6"/>
  <c r="H412" i="6"/>
  <c r="H411" i="6"/>
  <c r="H410" i="6"/>
  <c r="H409" i="6"/>
  <c r="H408" i="6"/>
  <c r="H407" i="6"/>
  <c r="H406" i="6"/>
  <c r="K405" i="6"/>
  <c r="J405" i="6"/>
  <c r="H404" i="6"/>
  <c r="H403" i="6"/>
  <c r="H402" i="6"/>
  <c r="H401" i="6"/>
  <c r="I401" i="6" s="1"/>
  <c r="H400" i="6"/>
  <c r="H399" i="6"/>
  <c r="H398" i="6"/>
  <c r="H397" i="6"/>
  <c r="H396" i="6"/>
  <c r="H395" i="6"/>
  <c r="H394" i="6"/>
  <c r="K393" i="6"/>
  <c r="J393" i="6"/>
  <c r="H392" i="6"/>
  <c r="H391" i="6"/>
  <c r="H390" i="6"/>
  <c r="H388" i="6"/>
  <c r="H387" i="6"/>
  <c r="H386" i="6"/>
  <c r="H385" i="6"/>
  <c r="H384" i="6"/>
  <c r="H383" i="6"/>
  <c r="H382" i="6"/>
  <c r="K381" i="6"/>
  <c r="J381" i="6"/>
  <c r="I362" i="6"/>
  <c r="J362" i="6"/>
  <c r="K362" i="6"/>
  <c r="K349" i="6" s="1"/>
  <c r="L362" i="6"/>
  <c r="H373" i="6"/>
  <c r="H372" i="6"/>
  <c r="H371" i="6"/>
  <c r="H370" i="6"/>
  <c r="H368" i="6"/>
  <c r="H367" i="6"/>
  <c r="H366" i="6"/>
  <c r="H365" i="6"/>
  <c r="H364" i="6"/>
  <c r="H363" i="6"/>
  <c r="H369" i="6"/>
  <c r="H362" i="6" s="1"/>
  <c r="H244" i="6" l="1"/>
  <c r="I44" i="6"/>
  <c r="I393" i="6"/>
  <c r="H304" i="6"/>
  <c r="H297" i="6" s="1"/>
  <c r="I405" i="6"/>
  <c r="H291" i="6"/>
  <c r="H284" i="6" s="1"/>
  <c r="K250" i="6"/>
  <c r="K235" i="6" s="1"/>
  <c r="H278" i="6"/>
  <c r="H271" i="6" s="1"/>
  <c r="K264" i="6"/>
  <c r="K258" i="6" s="1"/>
  <c r="K236" i="6"/>
  <c r="K222" i="6" s="1"/>
  <c r="K249" i="6"/>
  <c r="K244" i="6" s="1"/>
  <c r="K191" i="6"/>
  <c r="H381" i="6"/>
  <c r="H405" i="6"/>
  <c r="H393" i="6"/>
  <c r="K177" i="6" l="1"/>
  <c r="K175" i="6"/>
  <c r="K49" i="6" s="1"/>
  <c r="K28" i="6" s="1"/>
  <c r="K170" i="6"/>
  <c r="K234" i="6"/>
  <c r="K230" i="6" s="1"/>
  <c r="K44" i="6"/>
  <c r="K200" i="6"/>
  <c r="K171" i="6" s="1"/>
  <c r="K45" i="6" s="1"/>
  <c r="K24" i="6" s="1"/>
  <c r="K221" i="6"/>
  <c r="K180" i="6" s="1"/>
  <c r="K164" i="6" s="1"/>
  <c r="K36" i="6" s="1"/>
  <c r="K182" i="6"/>
  <c r="K167" i="6" s="1"/>
  <c r="K166" i="6"/>
  <c r="K38" i="6" s="1"/>
  <c r="L169" i="6"/>
  <c r="H169" i="6" s="1"/>
  <c r="H170" i="6" l="1"/>
  <c r="K23" i="6"/>
  <c r="K220" i="6"/>
  <c r="K217" i="6" s="1"/>
  <c r="K15" i="6"/>
  <c r="H36" i="6"/>
  <c r="K17" i="6"/>
  <c r="H38" i="6"/>
  <c r="L43" i="6"/>
  <c r="L22" i="6" s="1"/>
  <c r="H243" i="6"/>
  <c r="H238" i="6"/>
  <c r="H237" i="6"/>
  <c r="H233" i="6"/>
  <c r="H232" i="6"/>
  <c r="H231" i="6"/>
  <c r="H171" i="6" l="1"/>
  <c r="K206" i="6"/>
  <c r="K204" i="6" s="1"/>
  <c r="H230" i="6"/>
  <c r="K192" i="6" l="1"/>
  <c r="K43" i="6"/>
  <c r="K22" i="6" s="1"/>
  <c r="K178" i="6" l="1"/>
  <c r="K176" i="6" s="1"/>
  <c r="K190" i="6"/>
  <c r="I168" i="6"/>
  <c r="H223" i="6"/>
  <c r="H229" i="6"/>
  <c r="H227" i="6"/>
  <c r="H226" i="6"/>
  <c r="H222" i="6"/>
  <c r="H221" i="6"/>
  <c r="H220" i="6"/>
  <c r="H219" i="6"/>
  <c r="H218" i="6"/>
  <c r="J217" i="6"/>
  <c r="H217" i="6" l="1"/>
  <c r="I13" i="6"/>
  <c r="I11" i="6"/>
  <c r="H17" i="6" l="1"/>
  <c r="H21" i="6"/>
  <c r="H18" i="6"/>
  <c r="H13" i="6"/>
  <c r="H15" i="6"/>
  <c r="H166" i="6" l="1"/>
  <c r="H164" i="6"/>
  <c r="H180" i="6"/>
  <c r="M176" i="6" l="1"/>
  <c r="H195" i="6"/>
  <c r="H153" i="6"/>
  <c r="H137" i="6"/>
  <c r="H121" i="6"/>
  <c r="H119" i="6"/>
  <c r="H107" i="6"/>
  <c r="H65" i="6"/>
  <c r="I355" i="6"/>
  <c r="L355" i="6"/>
  <c r="L349" i="6" s="1"/>
  <c r="L163" i="6"/>
  <c r="I162" i="6"/>
  <c r="I33" i="6" s="1"/>
  <c r="K162" i="6"/>
  <c r="I163" i="6"/>
  <c r="I165" i="6"/>
  <c r="K165" i="6"/>
  <c r="L165" i="6"/>
  <c r="I167" i="6"/>
  <c r="L167" i="6"/>
  <c r="K168" i="6"/>
  <c r="L168" i="6"/>
  <c r="J161" i="6"/>
  <c r="J160" i="6" s="1"/>
  <c r="K161" i="6"/>
  <c r="L161" i="6"/>
  <c r="M161" i="6"/>
  <c r="M160" i="6" s="1"/>
  <c r="I161" i="6"/>
  <c r="K160" i="6" l="1"/>
  <c r="I160" i="6"/>
  <c r="L160" i="6"/>
  <c r="I349" i="6"/>
  <c r="I41" i="6"/>
  <c r="H168" i="6"/>
  <c r="H357" i="6"/>
  <c r="H211" i="6"/>
  <c r="M12" i="6" l="1"/>
  <c r="M14" i="6"/>
  <c r="M16" i="6"/>
  <c r="M19" i="6"/>
  <c r="M20" i="6"/>
  <c r="M22" i="6"/>
  <c r="M23" i="6"/>
  <c r="M26" i="6"/>
  <c r="M10" i="6"/>
  <c r="H152" i="6"/>
  <c r="H154" i="6"/>
  <c r="H155" i="6"/>
  <c r="H156" i="6"/>
  <c r="H157" i="6"/>
  <c r="H159" i="6"/>
  <c r="H151" i="6"/>
  <c r="L33" i="6"/>
  <c r="L12" i="6" s="1"/>
  <c r="L31" i="6"/>
  <c r="L10" i="6" s="1"/>
  <c r="J33" i="6"/>
  <c r="J35" i="6"/>
  <c r="J37" i="6"/>
  <c r="J40" i="6"/>
  <c r="J19" i="6" s="1"/>
  <c r="J41" i="6"/>
  <c r="J20" i="6" s="1"/>
  <c r="J43" i="6"/>
  <c r="J44" i="6"/>
  <c r="J45" i="6"/>
  <c r="J24" i="6" s="1"/>
  <c r="J47" i="6"/>
  <c r="H47" i="6" s="1"/>
  <c r="J31" i="6"/>
  <c r="J10" i="6" s="1"/>
  <c r="M9" i="6" l="1"/>
  <c r="J23" i="6"/>
  <c r="H44" i="6"/>
  <c r="J26" i="6"/>
  <c r="J22" i="6"/>
  <c r="H22" i="6" s="1"/>
  <c r="H43" i="6"/>
  <c r="J12" i="6"/>
  <c r="J16" i="6"/>
  <c r="J14" i="6"/>
  <c r="L35" i="6"/>
  <c r="L14" i="6" s="1"/>
  <c r="J9" i="6" l="1"/>
  <c r="M30" i="6"/>
  <c r="H351" i="6"/>
  <c r="H352" i="6"/>
  <c r="H353" i="6"/>
  <c r="H354" i="6"/>
  <c r="H355" i="6"/>
  <c r="H356" i="6"/>
  <c r="H358" i="6"/>
  <c r="H359" i="6"/>
  <c r="H361" i="6"/>
  <c r="H350" i="6"/>
  <c r="L41" i="6"/>
  <c r="L20" i="6" s="1"/>
  <c r="L23" i="6"/>
  <c r="H23" i="6" s="1"/>
  <c r="L40" i="6"/>
  <c r="L19" i="6" s="1"/>
  <c r="L37" i="6"/>
  <c r="L16" i="6" s="1"/>
  <c r="K33" i="6"/>
  <c r="H33" i="6" s="1"/>
  <c r="K37" i="6"/>
  <c r="K40" i="6"/>
  <c r="K41" i="6"/>
  <c r="I12" i="6"/>
  <c r="I35" i="6"/>
  <c r="I14" i="6" s="1"/>
  <c r="I37" i="6"/>
  <c r="I16" i="6" s="1"/>
  <c r="I40" i="6"/>
  <c r="I19" i="6" s="1"/>
  <c r="I20" i="6"/>
  <c r="I23" i="6"/>
  <c r="I31" i="6"/>
  <c r="H212" i="6"/>
  <c r="H213" i="6"/>
  <c r="H214" i="6"/>
  <c r="H216" i="6"/>
  <c r="H198" i="6"/>
  <c r="H199" i="6"/>
  <c r="H200" i="6"/>
  <c r="H201" i="6"/>
  <c r="H203" i="6"/>
  <c r="H126" i="6"/>
  <c r="H127" i="6"/>
  <c r="H128" i="6"/>
  <c r="H129" i="6"/>
  <c r="H131" i="6"/>
  <c r="H111" i="6"/>
  <c r="H112" i="6"/>
  <c r="H113" i="6"/>
  <c r="H114" i="6"/>
  <c r="H116" i="6"/>
  <c r="H97" i="6"/>
  <c r="H98" i="6"/>
  <c r="H99" i="6"/>
  <c r="H100" i="6"/>
  <c r="H102" i="6"/>
  <c r="H84" i="6"/>
  <c r="H85" i="6"/>
  <c r="H86" i="6"/>
  <c r="H87" i="6"/>
  <c r="H89" i="6"/>
  <c r="H70" i="6"/>
  <c r="H71" i="6"/>
  <c r="H72" i="6"/>
  <c r="H73" i="6"/>
  <c r="H74" i="6"/>
  <c r="H76" i="6"/>
  <c r="H173" i="6" l="1"/>
  <c r="H175" i="6"/>
  <c r="H49" i="6" s="1"/>
  <c r="H28" i="6" s="1"/>
  <c r="L9" i="6"/>
  <c r="H349" i="6"/>
  <c r="I10" i="6"/>
  <c r="I9" i="6" s="1"/>
  <c r="I30" i="6"/>
  <c r="H26" i="6"/>
  <c r="H45" i="6"/>
  <c r="H24" i="6" s="1"/>
  <c r="H40" i="6"/>
  <c r="K19" i="6"/>
  <c r="H161" i="6"/>
  <c r="K31" i="6"/>
  <c r="K16" i="6"/>
  <c r="H16" i="6" s="1"/>
  <c r="H37" i="6"/>
  <c r="K12" i="6"/>
  <c r="H12" i="6" s="1"/>
  <c r="K20" i="6"/>
  <c r="H20" i="6" s="1"/>
  <c r="H41" i="6"/>
  <c r="J30" i="6"/>
  <c r="L63" i="6"/>
  <c r="H19" i="6" l="1"/>
  <c r="K10" i="6"/>
  <c r="H10" i="6" s="1"/>
  <c r="H31" i="6"/>
  <c r="L30" i="6"/>
  <c r="L146" i="6"/>
  <c r="L132" i="6"/>
  <c r="L117" i="6" l="1"/>
  <c r="D63" i="6"/>
  <c r="H194" i="6"/>
  <c r="H150" i="6" l="1"/>
  <c r="H147" i="6"/>
  <c r="I146" i="6"/>
  <c r="H91" i="6"/>
  <c r="H79" i="6"/>
  <c r="H80" i="6"/>
  <c r="H81" i="6"/>
  <c r="H82" i="6"/>
  <c r="H83" i="6"/>
  <c r="H78" i="6"/>
  <c r="H109" i="6"/>
  <c r="H110" i="6"/>
  <c r="H108" i="6"/>
  <c r="H106" i="6"/>
  <c r="H105" i="6"/>
  <c r="H104" i="6"/>
  <c r="H51" i="6"/>
  <c r="H50" i="6" s="1"/>
  <c r="H118" i="6"/>
  <c r="H136" i="6"/>
  <c r="H103" i="6" l="1"/>
  <c r="H77" i="6"/>
  <c r="H148" i="6"/>
  <c r="H149" i="6"/>
  <c r="H93" i="6"/>
  <c r="H94" i="6"/>
  <c r="H95" i="6"/>
  <c r="H96" i="6"/>
  <c r="H162" i="6"/>
  <c r="H134" i="6"/>
  <c r="H135" i="6"/>
  <c r="H138" i="6"/>
  <c r="H133" i="6"/>
  <c r="I132" i="6"/>
  <c r="K132" i="6"/>
  <c r="H67" i="6"/>
  <c r="H68" i="6"/>
  <c r="H69" i="6"/>
  <c r="H66" i="6"/>
  <c r="H64" i="6"/>
  <c r="K63" i="6"/>
  <c r="H179" i="6"/>
  <c r="H178" i="6"/>
  <c r="H177" i="6"/>
  <c r="J176" i="6"/>
  <c r="H176" i="6" s="1"/>
  <c r="I176" i="6"/>
  <c r="H206" i="6"/>
  <c r="H207" i="6"/>
  <c r="H208" i="6"/>
  <c r="H209" i="6"/>
  <c r="H210" i="6"/>
  <c r="H205" i="6"/>
  <c r="J204" i="6"/>
  <c r="I204" i="6"/>
  <c r="H197" i="6"/>
  <c r="H196" i="6"/>
  <c r="H193" i="6"/>
  <c r="H192" i="6"/>
  <c r="I117" i="6"/>
  <c r="H120" i="6"/>
  <c r="H146" i="6" l="1"/>
  <c r="H163" i="6"/>
  <c r="H63" i="6"/>
  <c r="H204" i="6"/>
  <c r="H132" i="6"/>
  <c r="H190" i="6"/>
  <c r="H167" i="6"/>
  <c r="H165" i="6"/>
  <c r="J117" i="6"/>
  <c r="H160" i="6" l="1"/>
  <c r="K35" i="6"/>
  <c r="H35" i="6" s="1"/>
  <c r="H30" i="6" s="1"/>
  <c r="O160" i="6"/>
  <c r="O201" i="6"/>
  <c r="K117" i="6"/>
  <c r="K14" i="6" l="1"/>
  <c r="K9" i="6" s="1"/>
  <c r="K30" i="6"/>
  <c r="M146" i="6"/>
  <c r="K146" i="6"/>
  <c r="J146" i="6"/>
  <c r="L90" i="6"/>
  <c r="M90" i="6"/>
  <c r="K90" i="6"/>
  <c r="H92" i="6"/>
  <c r="H90" i="6" s="1"/>
  <c r="H122" i="6"/>
  <c r="H123" i="6"/>
  <c r="H124" i="6"/>
  <c r="H125" i="6"/>
  <c r="H14" i="6" l="1"/>
  <c r="H9" i="6" s="1"/>
  <c r="H117" i="6"/>
  <c r="O50" i="6" l="1"/>
  <c r="O585" i="6"/>
  <c r="P7" i="6"/>
  <c r="P349" i="6"/>
  <c r="O582"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7"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4"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4"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5" authorId="0">
      <text>
        <r>
          <rPr>
            <b/>
            <sz val="9"/>
            <color indexed="81"/>
            <rFont val="Tahoma"/>
            <family val="2"/>
            <charset val="204"/>
          </rPr>
          <t>Татьяна Викторовна Ж06.07.2022   (22 26 13) Елена Викторовна по ПСД</t>
        </r>
      </text>
    </comment>
    <comment ref="K225"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6" authorId="0">
      <text>
        <r>
          <rPr>
            <b/>
            <sz val="9"/>
            <color indexed="81"/>
            <rFont val="Tahoma"/>
            <family val="2"/>
            <charset val="204"/>
          </rPr>
          <t>Татьяна Викторовна Ж06.07.2022   (22 26 13) Елена Викторовна по ПСД</t>
        </r>
      </text>
    </comment>
    <comment ref="I227" authorId="1">
      <text>
        <r>
          <rPr>
            <b/>
            <sz val="9"/>
            <color indexed="81"/>
            <rFont val="Tahoma"/>
            <family val="2"/>
            <charset val="204"/>
          </rPr>
          <t xml:space="preserve">Журавлёва Татьяна Викторовна: 20.03.2024 </t>
        </r>
        <r>
          <rPr>
            <sz val="9"/>
            <color indexed="81"/>
            <rFont val="Tahoma"/>
            <family val="2"/>
            <charset val="204"/>
          </rPr>
          <t xml:space="preserve">
по договору №02-41 от 22.07.2022  2 этап  харламова</t>
        </r>
      </text>
    </comment>
    <comment ref="D230"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4"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258" authorId="1">
      <text>
        <r>
          <rPr>
            <b/>
            <sz val="9"/>
            <color indexed="81"/>
            <rFont val="Tahoma"/>
            <family val="2"/>
            <charset val="204"/>
          </rPr>
          <t>Журавлёва Татьяна Викторовна:</t>
        </r>
        <r>
          <rPr>
            <sz val="9"/>
            <color indexed="81"/>
            <rFont val="Tahoma"/>
            <family val="2"/>
            <charset val="204"/>
          </rPr>
          <t xml:space="preserve">
реконструкция объекта пенренесен в мероприятие 1.1.35</t>
        </r>
      </text>
    </comment>
    <comment ref="H268" authorId="1">
      <text>
        <r>
          <rPr>
            <b/>
            <sz val="9"/>
            <color indexed="81"/>
            <rFont val="Tahoma"/>
            <family val="2"/>
            <charset val="204"/>
          </rPr>
          <t>Журавлёва Татьяна Викторовна:</t>
        </r>
        <r>
          <rPr>
            <sz val="9"/>
            <color indexed="81"/>
            <rFont val="Tahoma"/>
            <family val="2"/>
            <charset val="204"/>
          </rPr>
          <t xml:space="preserve">
шумозащитные сооружения  только 120 шт.</t>
        </r>
      </text>
    </comment>
    <comment ref="C336" authorId="1">
      <text>
        <r>
          <rPr>
            <b/>
            <sz val="9"/>
            <color indexed="81"/>
            <rFont val="Tahoma"/>
            <family val="2"/>
            <charset val="204"/>
          </rPr>
          <t>Журавлёва Татьяна Викторовна:</t>
        </r>
        <r>
          <rPr>
            <sz val="9"/>
            <color indexed="81"/>
            <rFont val="Tahoma"/>
            <family val="2"/>
            <charset val="204"/>
          </rPr>
          <t xml:space="preserve">
с соглашения БКД Вера 10.04.2024</t>
        </r>
      </text>
    </comment>
    <comment ref="A381"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C417" authorId="1">
      <text>
        <r>
          <rPr>
            <b/>
            <sz val="9"/>
            <color indexed="81"/>
            <rFont val="Tahoma"/>
            <family val="2"/>
            <charset val="204"/>
          </rPr>
          <t>Журавлёва Татьяна Викторовна:</t>
        </r>
        <r>
          <rPr>
            <sz val="9"/>
            <color indexed="81"/>
            <rFont val="Tahoma"/>
            <family val="2"/>
            <charset val="204"/>
          </rPr>
          <t xml:space="preserve">
351 ь +521 ь</t>
        </r>
      </text>
    </comment>
    <comment ref="C430" authorId="1">
      <text>
        <r>
          <rPr>
            <b/>
            <sz val="9"/>
            <color indexed="81"/>
            <rFont val="Tahoma"/>
            <family val="2"/>
            <charset val="204"/>
          </rPr>
          <t>Журавлёва Татьяна Викторовна:</t>
        </r>
        <r>
          <rPr>
            <sz val="9"/>
            <color indexed="81"/>
            <rFont val="Tahoma"/>
            <family val="2"/>
            <charset val="204"/>
          </rPr>
          <t xml:space="preserve">
351 ь +521 ь</t>
        </r>
      </text>
    </comment>
    <comment ref="C444" authorId="1">
      <text>
        <r>
          <rPr>
            <b/>
            <sz val="9"/>
            <color indexed="81"/>
            <rFont val="Tahoma"/>
            <family val="2"/>
            <charset val="204"/>
          </rPr>
          <t>Журавлёва Татьяна Викторовна:</t>
        </r>
        <r>
          <rPr>
            <sz val="9"/>
            <color indexed="81"/>
            <rFont val="Tahoma"/>
            <family val="2"/>
            <charset val="204"/>
          </rPr>
          <t xml:space="preserve">
351 ь +521 ь</t>
        </r>
      </text>
    </comment>
    <comment ref="D470" authorId="1">
      <text>
        <r>
          <rPr>
            <b/>
            <sz val="9"/>
            <color indexed="81"/>
            <rFont val="Tahoma"/>
            <family val="2"/>
            <charset val="204"/>
          </rPr>
          <t>Журавлёва Татьяна Викторовна:</t>
        </r>
        <r>
          <rPr>
            <sz val="9"/>
            <color indexed="81"/>
            <rFont val="Tahoma"/>
            <family val="2"/>
            <charset val="204"/>
          </rPr>
          <t xml:space="preserve">
370 млн руб по контракту Харламова</t>
        </r>
      </text>
    </comment>
    <comment ref="D483" authorId="1">
      <text>
        <r>
          <rPr>
            <b/>
            <sz val="9"/>
            <color indexed="81"/>
            <rFont val="Tahoma"/>
            <family val="2"/>
            <charset val="204"/>
          </rPr>
          <t>Журавлёва Татьяна Викторовна:</t>
        </r>
        <r>
          <rPr>
            <sz val="9"/>
            <color indexed="81"/>
            <rFont val="Tahoma"/>
            <family val="2"/>
            <charset val="204"/>
          </rPr>
          <t xml:space="preserve">
370 млн руб по контракту Харламова</t>
        </r>
      </text>
    </comment>
    <comment ref="H52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524"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537"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50"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A554" authorId="1">
      <text>
        <r>
          <rPr>
            <b/>
            <sz val="9"/>
            <color indexed="81"/>
            <rFont val="Tahoma"/>
            <family val="2"/>
            <charset val="204"/>
          </rPr>
          <t>Журавлёва Татьяна Викторовна:</t>
        </r>
        <r>
          <rPr>
            <sz val="9"/>
            <color indexed="81"/>
            <rFont val="Tahoma"/>
            <family val="2"/>
            <charset val="204"/>
          </rPr>
          <t xml:space="preserve">
28/03/ 2024 убрала объект по Горького (6200,0 т.р.) их перенесли в СКК</t>
        </r>
      </text>
    </comment>
    <comment ref="H563"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64"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57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77"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<sst xmlns="http://schemas.openxmlformats.org/spreadsheetml/2006/main" count="772" uniqueCount="156">
  <si>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</si>
  <si>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</si>
  <si>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</si>
  <si>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</si>
  <si>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</si>
  <si>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</si>
  <si>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</si>
  <si>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</si>
  <si>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</si>
  <si>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</si>
  <si>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</si>
  <si>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</si>
  <si>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</si>
  <si>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</si>
  <si>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</si>
  <si>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</si>
  <si>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</si>
  <si>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1300,43 м</t>
  </si>
  <si>
    <t>В ценах IV квартала 2015 года</t>
  </si>
  <si>
    <t>974,2 м</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</si>
  <si>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</si>
  <si>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</si>
  <si>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</si>
  <si>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</si>
  <si>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</si>
  <si>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</si>
  <si>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</si>
  <si>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</si>
  <si>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</si>
  <si>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</si>
  <si>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</si>
  <si>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</si>
  <si>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</si>
  <si>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</si>
  <si>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</si>
  <si>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</si>
  <si>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</si>
  <si>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</si>
  <si>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</si>
  <si>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</si>
  <si>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</si>
  <si>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</si>
  <si>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</si>
  <si>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</si>
  <si>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</si>
  <si>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</si>
  <si>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</si>
  <si>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</si>
  <si>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</si>
  <si>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</si>
  <si>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</si>
  <si>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</si>
  <si>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</si>
  <si>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</si>
  <si>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</si>
  <si>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</si>
  <si>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</si>
  <si>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</si>
  <si>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</si>
  <si>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</si>
  <si>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</si>
  <si>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2018-2020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</si>
  <si>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</si>
  <si>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</si>
  <si>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</si>
  <si>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</si>
  <si>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</si>
  <si>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</si>
  <si>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</si>
  <si>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</si>
  <si>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</si>
  <si>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</si>
  <si>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</si>
  <si>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</si>
  <si>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</si>
  <si>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</si>
  <si>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</si>
  <si>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</si>
  <si>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</si>
  <si>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</si>
  <si>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</si>
  <si>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</si>
  <si>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</si>
  <si>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</si>
  <si>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</si>
  <si>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</si>
  <si>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</si>
  <si>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</si>
  <si>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</si>
  <si>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</si>
  <si>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</si>
  <si>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</si>
  <si>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</si>
  <si>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</si>
  <si>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</si>
  <si>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</si>
  <si>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</si>
  <si>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</si>
  <si>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</si>
  <si>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</si>
  <si>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</si>
  <si>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</si>
  <si>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</si>
  <si>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</si>
  <si>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</si>
  <si>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2023 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</si>
  <si>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</si>
  <si>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</si>
  <si>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</si>
  <si>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</si>
  <si>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</si>
  <si>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</si>
  <si>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</si>
  <si>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</si>
  <si>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</si>
  <si>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</si>
  <si>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</si>
  <si>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</si>
  <si>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</si>
  <si>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</si>
  <si>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</si>
  <si>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2026 год</t>
  </si>
  <si>
    <t>Реконструкция (осуществление строительного контроля, авторского надзора при реконструкции объектов)</t>
  </si>
  <si>
    <t>2022-2026 гг.</t>
  </si>
  <si>
    <t>644 м</t>
  </si>
  <si>
    <t>2021-2022 гг.</t>
  </si>
  <si>
    <t>2021 -2024 гг.</t>
  </si>
  <si>
    <t>2017 - 2019 гг.</t>
  </si>
  <si>
    <t>2007 г., 2015 г.</t>
  </si>
  <si>
    <t>2016 - 2017 гг.</t>
  </si>
  <si>
    <t>2014г.,                            2015 - 2016 гг.</t>
  </si>
  <si>
    <t>2014 г.,  2015 г.</t>
  </si>
  <si>
    <t>2015- 2016 гг.,           2018 г.</t>
  </si>
  <si>
    <t>2017 г.</t>
  </si>
  <si>
    <t xml:space="preserve">2017 г.                        </t>
  </si>
  <si>
    <t>Строительство, проектные работы</t>
  </si>
  <si>
    <t>2023 год, в том числе:</t>
  </si>
  <si>
    <t>700 м</t>
  </si>
  <si>
    <t>2025 г.</t>
  </si>
  <si>
    <t>1600 м</t>
  </si>
  <si>
    <t>369 м</t>
  </si>
  <si>
    <t xml:space="preserve">Проектные работы, реконструкция </t>
  </si>
  <si>
    <t>1.1.22.11. Выполнение проектных и изыскательских работ  по объекту "Реконструкция автомобильной дороги по ул. Шафира от ул. Театральная до ул. Муравьева-Амурского"</t>
  </si>
  <si>
    <t>1.1.22.12.  Выполнение проектных и изыскательских работ  по объекту "Автомобильная дорога по ул. Шафира от ул. Муравьева-Амурского до ул. Новотроицкое шоссе"</t>
  </si>
  <si>
    <t>1.2.1. Осуществление дорожной деятельности в рамках реализации национального проекта "Безопасные качественные  дороги"/ "Реконструкция автомобильной дороги по ул. Тепличная города Благовещенска" 1 этап</t>
  </si>
  <si>
    <t xml:space="preserve">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t>
  </si>
  <si>
    <t>2023г.</t>
  </si>
  <si>
    <t>1.1.22.13.  «Реконструкция автомобильной дороги по ул. Тепличная города Благовещенска» 1 этап</t>
  </si>
  <si>
    <t>351 м</t>
  </si>
  <si>
    <t xml:space="preserve">521 м </t>
  </si>
  <si>
    <t>Реконструкция (осуществление строительного контроля)</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</si>
  <si>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</si>
  <si>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1.1.39. Выполнение проектных  и изыскательских работ по объекту "Дороги в районе "5-й стройки" для обсепечения  траснпортной инфраструктурой  земельных участков, представленных многодетным семьям (ул.Молодежная от ул.Центральной до ул.Энтузиастов)"</t>
  </si>
  <si>
    <t>1.1.31.1. "Строительство автомобильных дорог по ул.Конная от ул.Пушкина до ул.Набережная"</t>
  </si>
  <si>
    <t xml:space="preserve">1.1.31.2.  "Реконструкция автомобильной дороги по ул. Тепличная города Благовещенска" 1 этап               </t>
  </si>
  <si>
    <t>Приложение № 4 к постановлению администрации города Благовещенска  от 04.07.2024  № 3098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</si>
</sst>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93">
    <xf numFmtId="0" fontId="0" fillId="0" borderId="0" xfId="0"/>
    <xf numFmtId="166" fontId="5"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166" fontId="6" fillId="0" borderId="0" xfId="0" applyNumberFormat="1" applyFont="1" applyFill="1"/>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1" fontId="7" fillId="0" borderId="5" xfId="0" applyNumberFormat="1" applyFont="1" applyFill="1" applyBorder="1" applyAlignment="1">
      <alignment horizontal="center" vertical="top" wrapText="1"/>
    </xf>
    <xf numFmtId="0" fontId="7" fillId="0" borderId="8"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8"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10"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0" xfId="0" applyFont="1" applyFill="1"/>
    <xf numFmtId="166" fontId="7" fillId="0" borderId="0" xfId="0" applyNumberFormat="1" applyFont="1" applyFill="1"/>
    <xf numFmtId="0" fontId="7"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166" fontId="7" fillId="0" borderId="1" xfId="0" applyNumberFormat="1" applyFont="1" applyFill="1" applyBorder="1" applyAlignment="1">
      <alignment horizontal="left" vertical="top" wrapText="1"/>
    </xf>
    <xf numFmtId="0" fontId="7" fillId="0" borderId="5" xfId="0" applyFont="1" applyFill="1" applyBorder="1" applyAlignment="1">
      <alignment horizontal="left"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5" fillId="0" borderId="5"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8" fillId="0" borderId="0" xfId="0" applyFont="1" applyFill="1" applyAlignment="1">
      <alignment horizontal="left" vertical="center" wrapText="1"/>
    </xf>
    <xf numFmtId="0" fontId="7" fillId="0" borderId="1" xfId="0"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16" fontId="7" fillId="0" borderId="5" xfId="0" applyNumberFormat="1" applyFont="1" applyFill="1" applyBorder="1" applyAlignment="1">
      <alignment horizontal="center" vertical="top" wrapText="1"/>
    </xf>
    <xf numFmtId="16" fontId="7" fillId="0" borderId="2" xfId="0" applyNumberFormat="1" applyFont="1" applyFill="1" applyBorder="1" applyAlignment="1">
      <alignment horizontal="center" vertical="top" wrapText="1"/>
    </xf>
    <xf numFmtId="16" fontId="7" fillId="0" borderId="3"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166" fontId="5" fillId="0" borderId="1" xfId="0" applyNumberFormat="1"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6"/>
  <sheetViews>
    <sheetView tabSelected="1" view="pageBreakPreview" zoomScale="55" zoomScaleNormal="55" zoomScaleSheetLayoutView="55" workbookViewId="0">
      <pane ySplit="8" topLeftCell="A472" activePane="bottomLeft" state="frozen"/>
      <selection pane="bottomLeft" activeCell="J1" sqref="J1:M1"/>
    </sheetView>
  </sheetViews>
  <sheetFormatPr defaultColWidth="9.140625" defaultRowHeight="18" x14ac:dyDescent="0.25"/>
  <cols>
    <col min="1" max="1" width="58.5703125" style="2" customWidth="1"/>
    <col min="2" max="2" width="22.140625" style="2" customWidth="1"/>
    <col min="3" max="3" width="16.42578125" style="2" customWidth="1"/>
    <col min="4" max="4" width="23.85546875" style="2" customWidth="1"/>
    <col min="5" max="5" width="18.7109375" style="2" customWidth="1"/>
    <col min="6" max="6" width="22.85546875" style="2" customWidth="1"/>
    <col min="7" max="7" width="33.28515625" style="2" customWidth="1"/>
    <col min="8" max="8" width="16.7109375" style="2" customWidth="1"/>
    <col min="9" max="9" width="17" style="2" customWidth="1"/>
    <col min="10" max="10" width="14.7109375" style="2" customWidth="1"/>
    <col min="11" max="11" width="17.28515625" style="6" customWidth="1"/>
    <col min="12" max="12" width="18.85546875" style="2" customWidth="1"/>
    <col min="13" max="13" width="14.7109375" style="2" customWidth="1"/>
    <col min="14" max="14" width="0" style="2" hidden="1" customWidth="1"/>
    <col min="15" max="15" width="18.140625" style="2" hidden="1" customWidth="1"/>
    <col min="16" max="16" width="17.85546875" style="2" hidden="1" customWidth="1"/>
    <col min="17" max="18" width="0" style="2" hidden="1" customWidth="1"/>
    <col min="19" max="19" width="13.42578125" style="2" customWidth="1"/>
    <col min="20" max="20" width="16.28515625" style="2" customWidth="1"/>
    <col min="21" max="21" width="14.140625" style="2" bestFit="1" customWidth="1"/>
    <col min="22" max="16384" width="9.140625" style="2"/>
  </cols>
  <sheetData>
    <row r="1" spans="1:16" ht="78" customHeight="1" x14ac:dyDescent="0.3">
      <c r="H1" s="3"/>
      <c r="I1" s="4"/>
      <c r="J1" s="63" t="s">
        <v>155</v>
      </c>
      <c r="K1" s="63"/>
      <c r="L1" s="63"/>
      <c r="M1" s="63"/>
      <c r="N1" s="5"/>
    </row>
    <row r="2" spans="1:16" ht="45" customHeight="1" x14ac:dyDescent="0.25">
      <c r="J2" s="63" t="s">
        <v>52</v>
      </c>
      <c r="K2" s="63"/>
      <c r="L2" s="63"/>
      <c r="M2" s="63"/>
    </row>
    <row r="3" spans="1:16" ht="40.5" customHeight="1" x14ac:dyDescent="0.3">
      <c r="A3" s="69" t="s">
        <v>21</v>
      </c>
      <c r="B3" s="69"/>
      <c r="C3" s="69"/>
      <c r="D3" s="69"/>
      <c r="E3" s="69"/>
      <c r="F3" s="69"/>
      <c r="G3" s="69"/>
      <c r="H3" s="69"/>
      <c r="I3" s="69"/>
      <c r="J3" s="69"/>
      <c r="K3" s="69"/>
      <c r="L3" s="69"/>
      <c r="M3" s="69"/>
      <c r="N3" s="5"/>
    </row>
    <row r="4" spans="1:16" ht="27" customHeight="1" x14ac:dyDescent="0.25"/>
    <row r="5" spans="1:16" ht="39.75" customHeight="1" x14ac:dyDescent="0.25">
      <c r="A5" s="64" t="s">
        <v>53</v>
      </c>
      <c r="B5" s="64" t="s">
        <v>32</v>
      </c>
      <c r="C5" s="64" t="s">
        <v>54</v>
      </c>
      <c r="D5" s="64" t="s">
        <v>6</v>
      </c>
      <c r="E5" s="64" t="s">
        <v>30</v>
      </c>
      <c r="F5" s="64" t="s">
        <v>55</v>
      </c>
      <c r="G5" s="66" t="s">
        <v>7</v>
      </c>
      <c r="H5" s="67"/>
      <c r="I5" s="67"/>
      <c r="J5" s="67"/>
      <c r="K5" s="67"/>
      <c r="L5" s="67"/>
      <c r="M5" s="68"/>
    </row>
    <row r="6" spans="1:16" ht="45.75" customHeight="1" x14ac:dyDescent="0.25">
      <c r="A6" s="64"/>
      <c r="B6" s="64"/>
      <c r="C6" s="64"/>
      <c r="D6" s="64"/>
      <c r="E6" s="64"/>
      <c r="F6" s="64"/>
      <c r="G6" s="64" t="s">
        <v>8</v>
      </c>
      <c r="H6" s="64" t="s">
        <v>9</v>
      </c>
      <c r="I6" s="64"/>
      <c r="J6" s="64" t="s">
        <v>10</v>
      </c>
      <c r="K6" s="65" t="s">
        <v>11</v>
      </c>
      <c r="L6" s="64" t="s">
        <v>12</v>
      </c>
      <c r="M6" s="64" t="s">
        <v>13</v>
      </c>
    </row>
    <row r="7" spans="1:16" ht="99" customHeight="1" x14ac:dyDescent="0.25">
      <c r="A7" s="64"/>
      <c r="B7" s="64"/>
      <c r="C7" s="64"/>
      <c r="D7" s="64"/>
      <c r="E7" s="64"/>
      <c r="F7" s="64"/>
      <c r="G7" s="64"/>
      <c r="H7" s="7" t="s">
        <v>56</v>
      </c>
      <c r="I7" s="7" t="s">
        <v>57</v>
      </c>
      <c r="J7" s="64"/>
      <c r="K7" s="65"/>
      <c r="L7" s="64"/>
      <c r="M7" s="64"/>
      <c r="P7" s="8">
        <f>J30+K30+L30+M30</f>
        <v>1692861.4869200001</v>
      </c>
    </row>
    <row r="8" spans="1:16" ht="18.75" x14ac:dyDescent="0.25">
      <c r="A8" s="9">
        <v>1</v>
      </c>
      <c r="B8" s="9">
        <v>2</v>
      </c>
      <c r="C8" s="9">
        <v>3</v>
      </c>
      <c r="D8" s="9">
        <v>4</v>
      </c>
      <c r="E8" s="9">
        <v>5</v>
      </c>
      <c r="F8" s="9">
        <v>6</v>
      </c>
      <c r="G8" s="9">
        <v>7</v>
      </c>
      <c r="H8" s="9">
        <v>8</v>
      </c>
      <c r="I8" s="9">
        <v>9</v>
      </c>
      <c r="J8" s="9">
        <v>10</v>
      </c>
      <c r="K8" s="10">
        <v>11</v>
      </c>
      <c r="L8" s="9">
        <v>12</v>
      </c>
      <c r="M8" s="9">
        <v>13</v>
      </c>
    </row>
    <row r="9" spans="1:16" ht="40.5" customHeight="1" x14ac:dyDescent="0.25">
      <c r="A9" s="41" t="s">
        <v>64</v>
      </c>
      <c r="B9" s="83"/>
      <c r="C9" s="83"/>
      <c r="D9" s="83"/>
      <c r="E9" s="83"/>
      <c r="F9" s="83"/>
      <c r="G9" s="11" t="s">
        <v>58</v>
      </c>
      <c r="H9" s="12">
        <f>H10+H12+H14+H16+H19+H20+H22+H23+H24+H26+H27+H28</f>
        <v>1764910.5869199999</v>
      </c>
      <c r="I9" s="12">
        <f t="shared" ref="I9:M9" si="0">I10+I12+I14+I16+I19+I20+I22+I23+I24+I26+I27+I28</f>
        <v>330852.74011000001</v>
      </c>
      <c r="J9" s="12">
        <f t="shared" si="0"/>
        <v>0</v>
      </c>
      <c r="K9" s="12">
        <f t="shared" si="0"/>
        <v>1626698.84653</v>
      </c>
      <c r="L9" s="12">
        <f t="shared" si="0"/>
        <v>138211.74039000002</v>
      </c>
      <c r="M9" s="12">
        <f t="shared" si="0"/>
        <v>2</v>
      </c>
      <c r="O9" s="13"/>
    </row>
    <row r="10" spans="1:16" ht="18.75" customHeight="1" x14ac:dyDescent="0.25">
      <c r="A10" s="41"/>
      <c r="B10" s="83"/>
      <c r="C10" s="83"/>
      <c r="D10" s="83"/>
      <c r="E10" s="83"/>
      <c r="F10" s="83"/>
      <c r="G10" s="11" t="s">
        <v>67</v>
      </c>
      <c r="H10" s="12">
        <f>J10+K10+L10+M10</f>
        <v>74569.100000000006</v>
      </c>
      <c r="I10" s="12">
        <f>I31</f>
        <v>4590.6000000000004</v>
      </c>
      <c r="J10" s="12">
        <f t="shared" ref="J10:M10" si="1">J31</f>
        <v>0</v>
      </c>
      <c r="K10" s="12">
        <f t="shared" si="1"/>
        <v>58046.2</v>
      </c>
      <c r="L10" s="12">
        <f t="shared" si="1"/>
        <v>16522.900000000001</v>
      </c>
      <c r="M10" s="12">
        <f t="shared" si="1"/>
        <v>0</v>
      </c>
    </row>
    <row r="11" spans="1:16" s="16" customFormat="1" ht="37.5" x14ac:dyDescent="0.3">
      <c r="A11" s="41"/>
      <c r="B11" s="83"/>
      <c r="C11" s="83"/>
      <c r="D11" s="83"/>
      <c r="E11" s="83"/>
      <c r="F11" s="83"/>
      <c r="G11" s="14" t="s">
        <v>68</v>
      </c>
      <c r="H11" s="15">
        <f>J11+K11+L11+M11</f>
        <v>951.69999999999993</v>
      </c>
      <c r="I11" s="15">
        <f>I65+I119</f>
        <v>0</v>
      </c>
      <c r="J11" s="15">
        <f>J32</f>
        <v>0</v>
      </c>
      <c r="K11" s="15">
        <f t="shared" ref="K11:M11" si="2">K32</f>
        <v>0</v>
      </c>
      <c r="L11" s="15">
        <f t="shared" si="2"/>
        <v>951.69999999999993</v>
      </c>
      <c r="M11" s="15">
        <f t="shared" si="2"/>
        <v>0</v>
      </c>
    </row>
    <row r="12" spans="1:16" ht="18.75" customHeight="1" x14ac:dyDescent="0.25">
      <c r="A12" s="41"/>
      <c r="B12" s="83"/>
      <c r="C12" s="83"/>
      <c r="D12" s="83"/>
      <c r="E12" s="83"/>
      <c r="F12" s="83"/>
      <c r="G12" s="11" t="s">
        <v>71</v>
      </c>
      <c r="H12" s="12">
        <f t="shared" ref="H12:H26" si="3">J12+K12+L12+M12</f>
        <v>94430.5</v>
      </c>
      <c r="I12" s="12">
        <f t="shared" ref="I12:M12" si="4">I33</f>
        <v>3876.2</v>
      </c>
      <c r="J12" s="12">
        <f t="shared" si="4"/>
        <v>0</v>
      </c>
      <c r="K12" s="12">
        <f t="shared" si="4"/>
        <v>81244.399999999994</v>
      </c>
      <c r="L12" s="12">
        <f t="shared" si="4"/>
        <v>13186.1</v>
      </c>
      <c r="M12" s="12">
        <f t="shared" si="4"/>
        <v>0</v>
      </c>
      <c r="O12" s="17"/>
    </row>
    <row r="13" spans="1:16" s="16" customFormat="1" ht="37.5" x14ac:dyDescent="0.3">
      <c r="A13" s="41"/>
      <c r="B13" s="83"/>
      <c r="C13" s="83"/>
      <c r="D13" s="83"/>
      <c r="E13" s="83"/>
      <c r="F13" s="83"/>
      <c r="G13" s="14" t="s">
        <v>68</v>
      </c>
      <c r="H13" s="15">
        <f>J13+K13+L13+M13</f>
        <v>3445.1</v>
      </c>
      <c r="I13" s="15">
        <f>I121</f>
        <v>0</v>
      </c>
      <c r="J13" s="15">
        <f>J34</f>
        <v>0</v>
      </c>
      <c r="K13" s="15">
        <f t="shared" ref="K13:M13" si="5">K34</f>
        <v>0</v>
      </c>
      <c r="L13" s="15">
        <f t="shared" si="5"/>
        <v>3445.1</v>
      </c>
      <c r="M13" s="15">
        <f t="shared" si="5"/>
        <v>0</v>
      </c>
      <c r="O13" s="18"/>
    </row>
    <row r="14" spans="1:16" ht="18.75" customHeight="1" x14ac:dyDescent="0.25">
      <c r="A14" s="41"/>
      <c r="B14" s="83"/>
      <c r="C14" s="83"/>
      <c r="D14" s="83"/>
      <c r="E14" s="83"/>
      <c r="F14" s="83"/>
      <c r="G14" s="11" t="s">
        <v>69</v>
      </c>
      <c r="H14" s="12">
        <f t="shared" si="3"/>
        <v>101049.29999999999</v>
      </c>
      <c r="I14" s="12">
        <f t="shared" ref="I14:M14" si="6">I35</f>
        <v>0</v>
      </c>
      <c r="J14" s="12">
        <f t="shared" si="6"/>
        <v>0</v>
      </c>
      <c r="K14" s="12">
        <f t="shared" si="6"/>
        <v>94196.4</v>
      </c>
      <c r="L14" s="12">
        <f t="shared" si="6"/>
        <v>6852.9</v>
      </c>
      <c r="M14" s="12">
        <f t="shared" si="6"/>
        <v>0</v>
      </c>
    </row>
    <row r="15" spans="1:16" s="16" customFormat="1" ht="37.5" x14ac:dyDescent="0.3">
      <c r="A15" s="41"/>
      <c r="B15" s="83"/>
      <c r="C15" s="83"/>
      <c r="D15" s="83"/>
      <c r="E15" s="83"/>
      <c r="F15" s="83"/>
      <c r="G15" s="14" t="s">
        <v>68</v>
      </c>
      <c r="H15" s="15">
        <f>J15+K15+L15+M15</f>
        <v>38935.5</v>
      </c>
      <c r="I15" s="15">
        <f>I36</f>
        <v>0</v>
      </c>
      <c r="J15" s="15">
        <f>J36</f>
        <v>0</v>
      </c>
      <c r="K15" s="15">
        <f t="shared" ref="K15:M15" si="7">K36</f>
        <v>37040.300000000003</v>
      </c>
      <c r="L15" s="15">
        <f t="shared" si="7"/>
        <v>1895.1999999999998</v>
      </c>
      <c r="M15" s="15">
        <f t="shared" si="7"/>
        <v>0</v>
      </c>
    </row>
    <row r="16" spans="1:16" ht="18.75" customHeight="1" x14ac:dyDescent="0.25">
      <c r="A16" s="41"/>
      <c r="B16" s="83"/>
      <c r="C16" s="83"/>
      <c r="D16" s="83"/>
      <c r="E16" s="83"/>
      <c r="F16" s="83"/>
      <c r="G16" s="11" t="s">
        <v>74</v>
      </c>
      <c r="H16" s="12">
        <f t="shared" si="3"/>
        <v>48438.3</v>
      </c>
      <c r="I16" s="12">
        <f t="shared" ref="I16:M16" si="8">I37</f>
        <v>2822.6</v>
      </c>
      <c r="J16" s="12">
        <f t="shared" si="8"/>
        <v>0</v>
      </c>
      <c r="K16" s="12">
        <f t="shared" si="8"/>
        <v>37040.300000000003</v>
      </c>
      <c r="L16" s="12">
        <f t="shared" si="8"/>
        <v>11398</v>
      </c>
      <c r="M16" s="12">
        <f t="shared" si="8"/>
        <v>0</v>
      </c>
    </row>
    <row r="17" spans="1:20" s="16" customFormat="1" ht="37.5" x14ac:dyDescent="0.3">
      <c r="A17" s="41"/>
      <c r="B17" s="83"/>
      <c r="C17" s="83"/>
      <c r="D17" s="83"/>
      <c r="E17" s="83"/>
      <c r="F17" s="83"/>
      <c r="G17" s="14" t="s">
        <v>68</v>
      </c>
      <c r="H17" s="15">
        <f>J17+K17+L17+M17</f>
        <v>1509.7</v>
      </c>
      <c r="I17" s="15">
        <f>I38</f>
        <v>0</v>
      </c>
      <c r="J17" s="15">
        <f>J38</f>
        <v>0</v>
      </c>
      <c r="K17" s="15">
        <f>K38</f>
        <v>0</v>
      </c>
      <c r="L17" s="15">
        <f>L38</f>
        <v>1509.7</v>
      </c>
      <c r="M17" s="15">
        <f>M38</f>
        <v>0</v>
      </c>
    </row>
    <row r="18" spans="1:20" ht="37.5" x14ac:dyDescent="0.25">
      <c r="A18" s="41"/>
      <c r="B18" s="83"/>
      <c r="C18" s="83"/>
      <c r="D18" s="83"/>
      <c r="E18" s="83"/>
      <c r="F18" s="83"/>
      <c r="G18" s="14" t="s">
        <v>73</v>
      </c>
      <c r="H18" s="15">
        <f>J18+K18+L18+M18</f>
        <v>3876.2</v>
      </c>
      <c r="I18" s="15">
        <f>I39</f>
        <v>0</v>
      </c>
      <c r="J18" s="15">
        <f>J39</f>
        <v>0</v>
      </c>
      <c r="K18" s="15">
        <f t="shared" ref="K18:M18" si="9">K39</f>
        <v>0</v>
      </c>
      <c r="L18" s="15">
        <f t="shared" si="9"/>
        <v>3876.2</v>
      </c>
      <c r="M18" s="15">
        <f t="shared" si="9"/>
        <v>0</v>
      </c>
    </row>
    <row r="19" spans="1:20" ht="18.75" customHeight="1" x14ac:dyDescent="0.25">
      <c r="A19" s="41"/>
      <c r="B19" s="83"/>
      <c r="C19" s="83"/>
      <c r="D19" s="83"/>
      <c r="E19" s="83"/>
      <c r="F19" s="83"/>
      <c r="G19" s="11" t="s">
        <v>4</v>
      </c>
      <c r="H19" s="12">
        <f t="shared" si="3"/>
        <v>32432.400000000001</v>
      </c>
      <c r="I19" s="12">
        <f t="shared" ref="I19:M19" si="10">I40</f>
        <v>4773.5999999999995</v>
      </c>
      <c r="J19" s="12">
        <f t="shared" si="10"/>
        <v>0</v>
      </c>
      <c r="K19" s="12">
        <f t="shared" si="10"/>
        <v>26275.9</v>
      </c>
      <c r="L19" s="12">
        <f t="shared" si="10"/>
        <v>6156.4999999999991</v>
      </c>
      <c r="M19" s="12">
        <f t="shared" si="10"/>
        <v>0</v>
      </c>
    </row>
    <row r="20" spans="1:20" ht="18.75" customHeight="1" x14ac:dyDescent="0.25">
      <c r="A20" s="41"/>
      <c r="B20" s="83"/>
      <c r="C20" s="83"/>
      <c r="D20" s="83"/>
      <c r="E20" s="83"/>
      <c r="F20" s="83"/>
      <c r="G20" s="11" t="s">
        <v>75</v>
      </c>
      <c r="H20" s="12">
        <f>J20+K20+L20+M20</f>
        <v>9470.2000000000007</v>
      </c>
      <c r="I20" s="12">
        <f t="shared" ref="I20:M20" si="11">I41</f>
        <v>5260.3</v>
      </c>
      <c r="J20" s="12">
        <f t="shared" si="11"/>
        <v>0</v>
      </c>
      <c r="K20" s="12">
        <f t="shared" si="11"/>
        <v>0</v>
      </c>
      <c r="L20" s="12">
        <f t="shared" si="11"/>
        <v>9470.2000000000007</v>
      </c>
      <c r="M20" s="12">
        <f t="shared" si="11"/>
        <v>0</v>
      </c>
    </row>
    <row r="21" spans="1:20" ht="37.5" x14ac:dyDescent="0.25">
      <c r="A21" s="41"/>
      <c r="B21" s="83"/>
      <c r="C21" s="83"/>
      <c r="D21" s="83"/>
      <c r="E21" s="83"/>
      <c r="F21" s="83"/>
      <c r="G21" s="14" t="s">
        <v>73</v>
      </c>
      <c r="H21" s="15">
        <f>J21+K21+L21+M21</f>
        <v>4209.8999999999996</v>
      </c>
      <c r="I21" s="15">
        <f>I42</f>
        <v>0</v>
      </c>
      <c r="J21" s="15">
        <f>J42</f>
        <v>0</v>
      </c>
      <c r="K21" s="15">
        <f t="shared" ref="K21:M21" si="12">K42</f>
        <v>0</v>
      </c>
      <c r="L21" s="15">
        <f t="shared" si="12"/>
        <v>4209.8999999999996</v>
      </c>
      <c r="M21" s="15">
        <f t="shared" si="12"/>
        <v>0</v>
      </c>
    </row>
    <row r="22" spans="1:20" ht="18.75" customHeight="1" x14ac:dyDescent="0.25">
      <c r="A22" s="41"/>
      <c r="B22" s="83"/>
      <c r="C22" s="83"/>
      <c r="D22" s="83"/>
      <c r="E22" s="83"/>
      <c r="F22" s="83"/>
      <c r="G22" s="11" t="s">
        <v>29</v>
      </c>
      <c r="H22" s="12">
        <f>J22+K22+L22+M22</f>
        <v>27282.5</v>
      </c>
      <c r="I22" s="12">
        <f>I169</f>
        <v>27282.5</v>
      </c>
      <c r="J22" s="12">
        <f t="shared" ref="J22:M22" si="13">J43</f>
        <v>0</v>
      </c>
      <c r="K22" s="12">
        <f>K43</f>
        <v>25166.1</v>
      </c>
      <c r="L22" s="12">
        <f>L43</f>
        <v>2116.4</v>
      </c>
      <c r="M22" s="12">
        <f t="shared" si="13"/>
        <v>0</v>
      </c>
    </row>
    <row r="23" spans="1:20" ht="18.75" customHeight="1" x14ac:dyDescent="0.25">
      <c r="A23" s="41"/>
      <c r="B23" s="83"/>
      <c r="C23" s="83"/>
      <c r="D23" s="83"/>
      <c r="E23" s="83"/>
      <c r="F23" s="83"/>
      <c r="G23" s="11" t="s">
        <v>36</v>
      </c>
      <c r="H23" s="12">
        <f>J23+K23+L23+M23</f>
        <v>84255.000000000015</v>
      </c>
      <c r="I23" s="12">
        <f t="shared" ref="I23:M23" si="14">I44</f>
        <v>28523.599999999999</v>
      </c>
      <c r="J23" s="12">
        <f t="shared" si="14"/>
        <v>0</v>
      </c>
      <c r="K23" s="12">
        <f>K44</f>
        <v>79185.700000000012</v>
      </c>
      <c r="L23" s="12">
        <f t="shared" si="14"/>
        <v>5069.2999999999993</v>
      </c>
      <c r="M23" s="12">
        <f t="shared" si="14"/>
        <v>0</v>
      </c>
      <c r="T23" s="19"/>
    </row>
    <row r="24" spans="1:20" ht="18.75" customHeight="1" x14ac:dyDescent="0.25">
      <c r="A24" s="41"/>
      <c r="B24" s="83"/>
      <c r="C24" s="83"/>
      <c r="D24" s="83"/>
      <c r="E24" s="83"/>
      <c r="F24" s="83"/>
      <c r="G24" s="11" t="s">
        <v>37</v>
      </c>
      <c r="H24" s="12">
        <f t="shared" ref="H24:M24" si="15">H45+H511</f>
        <v>638327.18692000001</v>
      </c>
      <c r="I24" s="12">
        <f t="shared" si="15"/>
        <v>39297.440110000003</v>
      </c>
      <c r="J24" s="12">
        <f t="shared" si="15"/>
        <v>0</v>
      </c>
      <c r="K24" s="12">
        <f t="shared" si="15"/>
        <v>624156.44652999996</v>
      </c>
      <c r="L24" s="12">
        <f t="shared" si="15"/>
        <v>14170.740389999999</v>
      </c>
      <c r="M24" s="12">
        <f t="shared" si="15"/>
        <v>0</v>
      </c>
    </row>
    <row r="25" spans="1:20" ht="41.25" customHeight="1" x14ac:dyDescent="0.25">
      <c r="A25" s="41"/>
      <c r="B25" s="83"/>
      <c r="C25" s="83"/>
      <c r="D25" s="83"/>
      <c r="E25" s="83"/>
      <c r="F25" s="83"/>
      <c r="G25" s="20" t="s">
        <v>73</v>
      </c>
      <c r="H25" s="15">
        <f>H46</f>
        <v>38075.800000000003</v>
      </c>
      <c r="I25" s="15">
        <f t="shared" ref="I25:M25" si="16">I46</f>
        <v>0</v>
      </c>
      <c r="J25" s="15">
        <f t="shared" si="16"/>
        <v>0</v>
      </c>
      <c r="K25" s="15">
        <f t="shared" si="16"/>
        <v>35791.300000000003</v>
      </c>
      <c r="L25" s="15">
        <f t="shared" si="16"/>
        <v>2284.5</v>
      </c>
      <c r="M25" s="15">
        <f t="shared" si="16"/>
        <v>0</v>
      </c>
    </row>
    <row r="26" spans="1:20" ht="18.75" customHeight="1" x14ac:dyDescent="0.25">
      <c r="A26" s="41"/>
      <c r="B26" s="83"/>
      <c r="C26" s="83"/>
      <c r="D26" s="83"/>
      <c r="E26" s="83"/>
      <c r="F26" s="83"/>
      <c r="G26" s="11" t="s">
        <v>38</v>
      </c>
      <c r="H26" s="12">
        <f t="shared" si="3"/>
        <v>577928</v>
      </c>
      <c r="I26" s="12">
        <f>I47</f>
        <v>137921.20000000001</v>
      </c>
      <c r="J26" s="12">
        <f t="shared" ref="J26:M26" si="17">J47</f>
        <v>0</v>
      </c>
      <c r="K26" s="12">
        <f t="shared" ref="K26:L28" si="18">K47+K512</f>
        <v>543226.4</v>
      </c>
      <c r="L26" s="12">
        <f t="shared" si="18"/>
        <v>34701.599999999999</v>
      </c>
      <c r="M26" s="12">
        <f t="shared" si="17"/>
        <v>0</v>
      </c>
    </row>
    <row r="27" spans="1:20" ht="18.75" customHeight="1" x14ac:dyDescent="0.25">
      <c r="A27" s="41"/>
      <c r="B27" s="83"/>
      <c r="C27" s="83"/>
      <c r="D27" s="83"/>
      <c r="E27" s="83"/>
      <c r="F27" s="83"/>
      <c r="G27" s="11" t="s">
        <v>39</v>
      </c>
      <c r="H27" s="12">
        <f t="shared" ref="H27:J28" si="19">H48+H513</f>
        <v>76616.399999999994</v>
      </c>
      <c r="I27" s="12">
        <f t="shared" si="19"/>
        <v>76504.7</v>
      </c>
      <c r="J27" s="12">
        <f t="shared" si="19"/>
        <v>0</v>
      </c>
      <c r="K27" s="12">
        <f t="shared" si="18"/>
        <v>58161</v>
      </c>
      <c r="L27" s="12">
        <f t="shared" si="18"/>
        <v>18455.400000000001</v>
      </c>
      <c r="M27" s="12">
        <f>M48+M513</f>
        <v>0</v>
      </c>
    </row>
    <row r="28" spans="1:20" ht="20.25" customHeight="1" x14ac:dyDescent="0.25">
      <c r="A28" s="41"/>
      <c r="B28" s="83"/>
      <c r="C28" s="83"/>
      <c r="D28" s="83"/>
      <c r="E28" s="83"/>
      <c r="F28" s="83"/>
      <c r="G28" s="11" t="s">
        <v>121</v>
      </c>
      <c r="H28" s="12">
        <f t="shared" si="19"/>
        <v>111.7</v>
      </c>
      <c r="I28" s="12">
        <f t="shared" si="19"/>
        <v>0</v>
      </c>
      <c r="J28" s="12">
        <f t="shared" si="19"/>
        <v>0</v>
      </c>
      <c r="K28" s="12">
        <f t="shared" si="18"/>
        <v>0</v>
      </c>
      <c r="L28" s="12">
        <f t="shared" si="18"/>
        <v>111.7</v>
      </c>
      <c r="M28" s="12">
        <f>M49+M514</f>
        <v>2</v>
      </c>
    </row>
    <row r="29" spans="1:20" ht="20.25" customHeight="1" x14ac:dyDescent="0.25">
      <c r="A29" s="87" t="s">
        <v>63</v>
      </c>
      <c r="B29" s="88"/>
      <c r="C29" s="88"/>
      <c r="D29" s="88"/>
      <c r="E29" s="88"/>
      <c r="F29" s="88"/>
      <c r="G29" s="88"/>
      <c r="H29" s="88"/>
      <c r="I29" s="88"/>
      <c r="J29" s="88"/>
      <c r="K29" s="88"/>
      <c r="L29" s="88"/>
      <c r="M29" s="89"/>
    </row>
    <row r="30" spans="1:20" ht="81" customHeight="1" x14ac:dyDescent="0.25">
      <c r="A30" s="38" t="s">
        <v>40</v>
      </c>
      <c r="B30" s="83"/>
      <c r="C30" s="84"/>
      <c r="D30" s="84"/>
      <c r="E30" s="84"/>
      <c r="F30" s="84"/>
      <c r="G30" s="21" t="s">
        <v>59</v>
      </c>
      <c r="H30" s="12">
        <f t="shared" ref="H30:M30" si="20">H31+H33+H35+H37+H40+H41+H43+H44+H45+H47+H48</f>
        <v>1692861.4869200001</v>
      </c>
      <c r="I30" s="12">
        <f t="shared" si="20"/>
        <v>325402.94011000003</v>
      </c>
      <c r="J30" s="12">
        <f t="shared" si="20"/>
        <v>0</v>
      </c>
      <c r="K30" s="12">
        <f t="shared" si="20"/>
        <v>1560002.14653</v>
      </c>
      <c r="L30" s="12">
        <f t="shared" si="20"/>
        <v>132859.34039</v>
      </c>
      <c r="M30" s="12">
        <f t="shared" si="20"/>
        <v>0</v>
      </c>
      <c r="O30" s="13"/>
    </row>
    <row r="31" spans="1:20" ht="18.75" customHeight="1" x14ac:dyDescent="0.25">
      <c r="A31" s="39"/>
      <c r="B31" s="83"/>
      <c r="C31" s="85"/>
      <c r="D31" s="85"/>
      <c r="E31" s="85"/>
      <c r="F31" s="85"/>
      <c r="G31" s="21" t="s">
        <v>67</v>
      </c>
      <c r="H31" s="12">
        <f>J31+K31+L31+M31</f>
        <v>74569.100000000006</v>
      </c>
      <c r="I31" s="12">
        <f>I161+I64+I118+I133+I51+I104+I78+I91+I147+I350</f>
        <v>4590.6000000000004</v>
      </c>
      <c r="J31" s="12">
        <f>J51+J64+J78+J91+J104+J118+J133+J147+J161+J350</f>
        <v>0</v>
      </c>
      <c r="K31" s="12">
        <f>K161+K64+K118+K133+K51+K104+K78+K91+K147+K350</f>
        <v>58046.2</v>
      </c>
      <c r="L31" s="12">
        <f>L161+10309.6+3585.3+L133+L51+L104+L78+L91+L147+L350</f>
        <v>16522.900000000001</v>
      </c>
      <c r="M31" s="12">
        <v>0</v>
      </c>
    </row>
    <row r="32" spans="1:20" ht="37.5" x14ac:dyDescent="0.25">
      <c r="A32" s="39"/>
      <c r="B32" s="83"/>
      <c r="C32" s="85"/>
      <c r="D32" s="85"/>
      <c r="E32" s="85"/>
      <c r="F32" s="85"/>
      <c r="G32" s="20" t="s">
        <v>68</v>
      </c>
      <c r="H32" s="15">
        <f>J32+K32+L32+M32</f>
        <v>951.69999999999993</v>
      </c>
      <c r="I32" s="12">
        <f t="shared" ref="I32:M32" si="21">I65+I119</f>
        <v>0</v>
      </c>
      <c r="J32" s="12">
        <f>J65+J119</f>
        <v>0</v>
      </c>
      <c r="K32" s="12">
        <f t="shared" si="21"/>
        <v>0</v>
      </c>
      <c r="L32" s="12">
        <f t="shared" si="21"/>
        <v>951.69999999999993</v>
      </c>
      <c r="M32" s="12">
        <f t="shared" si="21"/>
        <v>0</v>
      </c>
    </row>
    <row r="33" spans="1:15" ht="18.75" customHeight="1" x14ac:dyDescent="0.25">
      <c r="A33" s="39"/>
      <c r="B33" s="83"/>
      <c r="C33" s="85"/>
      <c r="D33" s="85"/>
      <c r="E33" s="85"/>
      <c r="F33" s="85"/>
      <c r="G33" s="21" t="s">
        <v>71</v>
      </c>
      <c r="H33" s="12">
        <f>J33+K33+L33+M33</f>
        <v>94430.5</v>
      </c>
      <c r="I33" s="12">
        <f>I162+I66+I120+I134+I52+I105+I79+I92+I148+I351</f>
        <v>3876.2</v>
      </c>
      <c r="J33" s="12">
        <f>J52+J66+J79+J92+J105+J120+J134+J148+J162+J351</f>
        <v>0</v>
      </c>
      <c r="K33" s="12">
        <f>K162+K66+K120+K134+K52+K105+K79+K92+K148+K351</f>
        <v>81244.399999999994</v>
      </c>
      <c r="L33" s="12">
        <f>L162+L66+3502+L134+L52+L105+L79+L92+L148+L351</f>
        <v>13186.1</v>
      </c>
      <c r="M33" s="12">
        <v>0</v>
      </c>
      <c r="O33" s="17"/>
    </row>
    <row r="34" spans="1:15" ht="37.5" x14ac:dyDescent="0.25">
      <c r="A34" s="39"/>
      <c r="B34" s="83"/>
      <c r="C34" s="85"/>
      <c r="D34" s="85"/>
      <c r="E34" s="85"/>
      <c r="F34" s="85"/>
      <c r="G34" s="20" t="s">
        <v>68</v>
      </c>
      <c r="H34" s="12">
        <f>J34+K34+L34+M34</f>
        <v>3445.1</v>
      </c>
      <c r="I34" s="12">
        <f>I121</f>
        <v>0</v>
      </c>
      <c r="J34" s="12">
        <f>J121</f>
        <v>0</v>
      </c>
      <c r="K34" s="12">
        <f t="shared" ref="K34:M34" si="22">K121</f>
        <v>0</v>
      </c>
      <c r="L34" s="12">
        <f t="shared" si="22"/>
        <v>3445.1</v>
      </c>
      <c r="M34" s="12">
        <f t="shared" si="22"/>
        <v>0</v>
      </c>
      <c r="O34" s="22"/>
    </row>
    <row r="35" spans="1:15" ht="18.75" customHeight="1" x14ac:dyDescent="0.25">
      <c r="A35" s="39"/>
      <c r="B35" s="83"/>
      <c r="C35" s="85"/>
      <c r="D35" s="85"/>
      <c r="E35" s="85"/>
      <c r="F35" s="85"/>
      <c r="G35" s="21" t="s">
        <v>69</v>
      </c>
      <c r="H35" s="12">
        <f t="shared" ref="H35:H45" si="23">J35+K35+L35+M35</f>
        <v>101049.29999999999</v>
      </c>
      <c r="I35" s="12">
        <f>I163+I67+I122+I135+I53+I106+I80+I93+I149+I352</f>
        <v>0</v>
      </c>
      <c r="J35" s="12">
        <f>J53+J67+J80+J93+J106+J122+J135+J149+J163+J352</f>
        <v>0</v>
      </c>
      <c r="K35" s="12">
        <f>K163+K67+K122+K135+K53+K106+K80+K93+K149+K352</f>
        <v>94196.4</v>
      </c>
      <c r="L35" s="12">
        <f>L163+L67+L122+L135+L53+1847.6++L80+L93+L149+L352</f>
        <v>6852.9</v>
      </c>
      <c r="M35" s="12">
        <v>0</v>
      </c>
    </row>
    <row r="36" spans="1:15" ht="37.5" x14ac:dyDescent="0.25">
      <c r="A36" s="39"/>
      <c r="B36" s="83"/>
      <c r="C36" s="85"/>
      <c r="D36" s="85"/>
      <c r="E36" s="85"/>
      <c r="F36" s="85"/>
      <c r="G36" s="20" t="s">
        <v>68</v>
      </c>
      <c r="H36" s="12">
        <f t="shared" si="23"/>
        <v>38935.5</v>
      </c>
      <c r="I36" s="12">
        <f>I107+I164</f>
        <v>0</v>
      </c>
      <c r="J36" s="12">
        <f>J107+J164</f>
        <v>0</v>
      </c>
      <c r="K36" s="12">
        <f t="shared" ref="K36:M36" si="24">K107+K164</f>
        <v>37040.300000000003</v>
      </c>
      <c r="L36" s="12">
        <f t="shared" si="24"/>
        <v>1895.1999999999998</v>
      </c>
      <c r="M36" s="12">
        <f t="shared" si="24"/>
        <v>0</v>
      </c>
    </row>
    <row r="37" spans="1:15" ht="18.75" customHeight="1" x14ac:dyDescent="0.25">
      <c r="A37" s="39"/>
      <c r="B37" s="83"/>
      <c r="C37" s="85"/>
      <c r="D37" s="85"/>
      <c r="E37" s="85"/>
      <c r="F37" s="85"/>
      <c r="G37" s="21" t="s">
        <v>74</v>
      </c>
      <c r="H37" s="12">
        <f t="shared" si="23"/>
        <v>48438.3</v>
      </c>
      <c r="I37" s="12">
        <f>I165+I68+I123+I136+I54+I108+I81+I94+I150+I353</f>
        <v>2822.6</v>
      </c>
      <c r="J37" s="12">
        <f>J54+J68+J81+J94+J108+J123+J136+J150+J165+J353</f>
        <v>0</v>
      </c>
      <c r="K37" s="12">
        <f>K165+K68+K123+K136+K54+K108+K81+K94+K150+K353</f>
        <v>37040.300000000003</v>
      </c>
      <c r="L37" s="12">
        <f>L165+L68+L123+3876.2+L54+L108+L81+L94+L150+L353</f>
        <v>11398</v>
      </c>
      <c r="M37" s="12">
        <v>0</v>
      </c>
    </row>
    <row r="38" spans="1:15" ht="37.5" x14ac:dyDescent="0.25">
      <c r="A38" s="39"/>
      <c r="B38" s="83"/>
      <c r="C38" s="85"/>
      <c r="D38" s="85"/>
      <c r="E38" s="85"/>
      <c r="F38" s="85"/>
      <c r="G38" s="20" t="s">
        <v>68</v>
      </c>
      <c r="H38" s="12">
        <f t="shared" si="23"/>
        <v>1509.7</v>
      </c>
      <c r="I38" s="12">
        <f>I137+I166</f>
        <v>0</v>
      </c>
      <c r="J38" s="12">
        <f>J137+J166</f>
        <v>0</v>
      </c>
      <c r="K38" s="12">
        <f>K137+K166</f>
        <v>0</v>
      </c>
      <c r="L38" s="12">
        <f>L166</f>
        <v>1509.7</v>
      </c>
      <c r="M38" s="12">
        <f>M137+M166</f>
        <v>0</v>
      </c>
    </row>
    <row r="39" spans="1:15" ht="37.5" x14ac:dyDescent="0.25">
      <c r="A39" s="39"/>
      <c r="B39" s="83"/>
      <c r="C39" s="85"/>
      <c r="D39" s="85"/>
      <c r="E39" s="85"/>
      <c r="F39" s="85"/>
      <c r="G39" s="20" t="s">
        <v>73</v>
      </c>
      <c r="H39" s="12">
        <f t="shared" si="23"/>
        <v>3876.2</v>
      </c>
      <c r="I39" s="12">
        <f>I137</f>
        <v>0</v>
      </c>
      <c r="J39" s="12">
        <f>J137</f>
        <v>0</v>
      </c>
      <c r="K39" s="12">
        <f t="shared" ref="K39:M39" si="25">K137</f>
        <v>0</v>
      </c>
      <c r="L39" s="12">
        <f t="shared" si="25"/>
        <v>3876.2</v>
      </c>
      <c r="M39" s="12">
        <f t="shared" si="25"/>
        <v>0</v>
      </c>
    </row>
    <row r="40" spans="1:15" ht="18.75" customHeight="1" x14ac:dyDescent="0.25">
      <c r="A40" s="39"/>
      <c r="B40" s="83"/>
      <c r="C40" s="85"/>
      <c r="D40" s="85"/>
      <c r="E40" s="85"/>
      <c r="F40" s="85"/>
      <c r="G40" s="21" t="s">
        <v>4</v>
      </c>
      <c r="H40" s="12">
        <f t="shared" si="23"/>
        <v>32432.400000000001</v>
      </c>
      <c r="I40" s="12">
        <f>I167+I69+I124+I138+I55+I109+I82+I95+I151+I354</f>
        <v>4773.5999999999995</v>
      </c>
      <c r="J40" s="12">
        <f>J55+J69+J82+J95+J109+J124+J138+J151+J167+J354</f>
        <v>0</v>
      </c>
      <c r="K40" s="12">
        <f>K167+K69+K124+K138+K55+K109+K82+K95+K151+K354</f>
        <v>26275.9</v>
      </c>
      <c r="L40" s="12">
        <f>L167+L69+L124+L138+L55+L109+L82+L95+L151+L354</f>
        <v>6156.4999999999991</v>
      </c>
      <c r="M40" s="12">
        <v>0</v>
      </c>
    </row>
    <row r="41" spans="1:15" ht="18.75" customHeight="1" x14ac:dyDescent="0.25">
      <c r="A41" s="39"/>
      <c r="B41" s="83"/>
      <c r="C41" s="85"/>
      <c r="D41" s="85"/>
      <c r="E41" s="85"/>
      <c r="F41" s="85"/>
      <c r="G41" s="21" t="s">
        <v>75</v>
      </c>
      <c r="H41" s="12">
        <f t="shared" si="23"/>
        <v>9470.2000000000007</v>
      </c>
      <c r="I41" s="12">
        <f>I168+I70+I125+I139+I56+I110+I83+I96+I152+I355</f>
        <v>5260.3</v>
      </c>
      <c r="J41" s="12">
        <f>J56+J70+J83+J96+J110+J125+J139+J152+J168+J355</f>
        <v>0</v>
      </c>
      <c r="K41" s="12">
        <f>K168+K70+K125+K139+K56+K110+K83+K96+K152+K355</f>
        <v>0</v>
      </c>
      <c r="L41" s="12">
        <f>L168+L70+L125+L139+L56+L110+L83+L96+L152+L355</f>
        <v>9470.2000000000007</v>
      </c>
      <c r="M41" s="12">
        <v>0</v>
      </c>
    </row>
    <row r="42" spans="1:15" ht="37.5" x14ac:dyDescent="0.25">
      <c r="A42" s="39"/>
      <c r="B42" s="83"/>
      <c r="C42" s="85"/>
      <c r="D42" s="85"/>
      <c r="E42" s="85"/>
      <c r="F42" s="85"/>
      <c r="G42" s="20" t="s">
        <v>73</v>
      </c>
      <c r="H42" s="12">
        <f t="shared" si="23"/>
        <v>4209.8999999999996</v>
      </c>
      <c r="I42" s="12">
        <f>I153</f>
        <v>0</v>
      </c>
      <c r="J42" s="12">
        <f>J153</f>
        <v>0</v>
      </c>
      <c r="K42" s="12">
        <f t="shared" ref="K42:M42" si="26">K153</f>
        <v>0</v>
      </c>
      <c r="L42" s="12">
        <f t="shared" si="26"/>
        <v>4209.8999999999996</v>
      </c>
      <c r="M42" s="12">
        <f t="shared" si="26"/>
        <v>0</v>
      </c>
    </row>
    <row r="43" spans="1:15" ht="18.75" customHeight="1" x14ac:dyDescent="0.25">
      <c r="A43" s="39"/>
      <c r="B43" s="83"/>
      <c r="C43" s="85"/>
      <c r="D43" s="85"/>
      <c r="E43" s="85"/>
      <c r="F43" s="85"/>
      <c r="G43" s="21" t="s">
        <v>29</v>
      </c>
      <c r="H43" s="12">
        <f>J43+K43+L43+M43</f>
        <v>27282.5</v>
      </c>
      <c r="I43" s="12">
        <f>I169+I71+I126+I140+I57+I111+I84+I97+I154+I356</f>
        <v>27282.5</v>
      </c>
      <c r="J43" s="12">
        <f>J57+J71+J84+J97+J111+J126+J140+J154+J169+J356</f>
        <v>0</v>
      </c>
      <c r="K43" s="12">
        <f>K169+K71+K126+K140+K57+K111+K84+K97+K154+K356</f>
        <v>25166.1</v>
      </c>
      <c r="L43" s="12">
        <f>L169+L71+L126+L140+L57+L111+L84+L97+L154+L356+L369</f>
        <v>2116.4</v>
      </c>
      <c r="M43" s="12">
        <v>0</v>
      </c>
    </row>
    <row r="44" spans="1:15" ht="18.75" customHeight="1" x14ac:dyDescent="0.25">
      <c r="A44" s="39"/>
      <c r="B44" s="83"/>
      <c r="C44" s="85"/>
      <c r="D44" s="85"/>
      <c r="E44" s="85"/>
      <c r="F44" s="85"/>
      <c r="G44" s="21" t="s">
        <v>36</v>
      </c>
      <c r="H44" s="12">
        <f>J44+K44+L44+M44</f>
        <v>84255.000000000015</v>
      </c>
      <c r="I44" s="12">
        <f>I170+I72+I127+I141+I58+I112+I85+I98+I155+I357+I389+I401+I413</f>
        <v>28523.599999999999</v>
      </c>
      <c r="J44" s="12">
        <f>J58+J72+J85+J98+J112+J127+J141+J155+J170+J357</f>
        <v>0</v>
      </c>
      <c r="K44" s="12">
        <f>K170+K72+K127+K141+K58+K112+K85+K98+K155+K357+K389+K401+K413</f>
        <v>79185.700000000012</v>
      </c>
      <c r="L44" s="12">
        <f>L170+L72+L127+L141+L58+L112+L85+L98+L155+L357+L389+L401+L413+L465</f>
        <v>5069.2999999999993</v>
      </c>
      <c r="M44" s="12">
        <v>0</v>
      </c>
    </row>
    <row r="45" spans="1:15" ht="18.75" customHeight="1" x14ac:dyDescent="0.25">
      <c r="A45" s="39"/>
      <c r="B45" s="83"/>
      <c r="C45" s="85"/>
      <c r="D45" s="85"/>
      <c r="E45" s="85"/>
      <c r="F45" s="85"/>
      <c r="G45" s="21" t="s">
        <v>136</v>
      </c>
      <c r="H45" s="12">
        <f t="shared" si="23"/>
        <v>566389.78691999998</v>
      </c>
      <c r="I45" s="12">
        <f>I171+I73+I128+I142+I59+I113+I86+I99+I156+I358+I390+I402+I414</f>
        <v>33847.64011</v>
      </c>
      <c r="J45" s="12">
        <f>J59+J73+J86+J99+J113+J128+J142+J156+J171+J358</f>
        <v>0</v>
      </c>
      <c r="K45" s="12">
        <f>K59+K73+K86+K99+K113+K128+K142+K156+K171+K358+K426+K466+K479</f>
        <v>557459.74653</v>
      </c>
      <c r="L45" s="12">
        <f>L59+L73+L86+L99+L113+L128+L142+L156+L171+L358+L466+L426</f>
        <v>8930.0403900000001</v>
      </c>
      <c r="M45" s="12">
        <v>0</v>
      </c>
    </row>
    <row r="46" spans="1:15" ht="36.75" customHeight="1" x14ac:dyDescent="0.25">
      <c r="A46" s="39"/>
      <c r="B46" s="83"/>
      <c r="C46" s="85"/>
      <c r="D46" s="85"/>
      <c r="E46" s="85"/>
      <c r="F46" s="85"/>
      <c r="G46" s="20" t="s">
        <v>73</v>
      </c>
      <c r="H46" s="15">
        <f>H172</f>
        <v>38075.800000000003</v>
      </c>
      <c r="I46" s="15">
        <f t="shared" ref="I46:M46" si="27">I172</f>
        <v>0</v>
      </c>
      <c r="J46" s="15">
        <f t="shared" si="27"/>
        <v>0</v>
      </c>
      <c r="K46" s="15">
        <f t="shared" si="27"/>
        <v>35791.300000000003</v>
      </c>
      <c r="L46" s="15">
        <f t="shared" si="27"/>
        <v>2284.5</v>
      </c>
      <c r="M46" s="15">
        <f t="shared" si="27"/>
        <v>0</v>
      </c>
    </row>
    <row r="47" spans="1:15" ht="18.75" customHeight="1" x14ac:dyDescent="0.25">
      <c r="A47" s="39"/>
      <c r="B47" s="83"/>
      <c r="C47" s="85"/>
      <c r="D47" s="85"/>
      <c r="E47" s="85"/>
      <c r="F47" s="85"/>
      <c r="G47" s="21" t="s">
        <v>38</v>
      </c>
      <c r="H47" s="12">
        <f>J47+K47+L47+M47</f>
        <v>577928</v>
      </c>
      <c r="I47" s="12">
        <f>I173+I74+I129+I143+I60+I114+I87+I100+I157+I359</f>
        <v>137921.20000000001</v>
      </c>
      <c r="J47" s="12">
        <f>J60+J74+J87+J100+J114+J129+J143+J157+J173+J359</f>
        <v>0</v>
      </c>
      <c r="K47" s="12">
        <f>K173+K74+K129+K143+K60+K114+K87+K100+K157+K359+K391+K403+K415+K427+K467+K480</f>
        <v>543226.4</v>
      </c>
      <c r="L47" s="12">
        <f>L173+L74+L129+L143+L60+L114+L87+L100+L157+L359+L391+L403+L415+L427+L467+L480</f>
        <v>34701.599999999999</v>
      </c>
      <c r="M47" s="12">
        <v>0</v>
      </c>
    </row>
    <row r="48" spans="1:15" ht="18.75" customHeight="1" x14ac:dyDescent="0.25">
      <c r="A48" s="39"/>
      <c r="B48" s="83"/>
      <c r="C48" s="85"/>
      <c r="D48" s="85"/>
      <c r="E48" s="85"/>
      <c r="F48" s="85"/>
      <c r="G48" s="21" t="s">
        <v>39</v>
      </c>
      <c r="H48" s="12">
        <f>H61+H75+H88+H101+H115+H130+H144+H158+H174+H360+H428+H468+H481+H494</f>
        <v>76616.399999999994</v>
      </c>
      <c r="I48" s="12">
        <f>I61+I75+I88+I101+I115+I130+I144+I158+I174+I360+I428+I468+I481+I494</f>
        <v>76504.7</v>
      </c>
      <c r="J48" s="12">
        <f>J61+J75+J88+J101+J115+J130+J144+J158+J174+J360+J428+J468+J481</f>
        <v>0</v>
      </c>
      <c r="K48" s="12">
        <f>K61+K75+K88+K101+K115+K130+K144+K158+K174+K360+K428+K468+K481</f>
        <v>58161</v>
      </c>
      <c r="L48" s="12">
        <f>L61+L75+L88+L101+L115+L130+L144+L158+L174+L360+L428+L468+L481+L494</f>
        <v>18455.400000000001</v>
      </c>
      <c r="M48" s="12">
        <v>0</v>
      </c>
    </row>
    <row r="49" spans="1:15" ht="20.25" customHeight="1" x14ac:dyDescent="0.25">
      <c r="A49" s="40"/>
      <c r="B49" s="83"/>
      <c r="C49" s="86"/>
      <c r="D49" s="86"/>
      <c r="E49" s="86"/>
      <c r="F49" s="86"/>
      <c r="G49" s="21" t="s">
        <v>121</v>
      </c>
      <c r="H49" s="12">
        <f>H62+H76+H89+H102+H116+H131+H145+H159+H175+H361+H429+H469+H482</f>
        <v>111.7</v>
      </c>
      <c r="I49" s="12">
        <f>I62+I76+I89+I102+I116+I131+I145+I159+I175+I361+I429+I469+I482</f>
        <v>0</v>
      </c>
      <c r="J49" s="12">
        <f>J62+J76+J89+J102+J116+J131+J145+J159+J175+J361+J429+J469+J482</f>
        <v>0</v>
      </c>
      <c r="K49" s="12">
        <f>K62+K76+K89+K102+K116+K131+K145+K159+K175+K361+K429+K469+K482</f>
        <v>0</v>
      </c>
      <c r="L49" s="12">
        <f>L62+L76+L89+L102+L116+L131+L145+L159+L175+L361+L429+L469+L482</f>
        <v>111.7</v>
      </c>
      <c r="M49" s="12">
        <v>1</v>
      </c>
    </row>
    <row r="50" spans="1:15" ht="78.75" customHeight="1" x14ac:dyDescent="0.25">
      <c r="A50" s="38" t="s">
        <v>41</v>
      </c>
      <c r="B50" s="38" t="s">
        <v>14</v>
      </c>
      <c r="C50" s="38" t="s">
        <v>15</v>
      </c>
      <c r="D50" s="38">
        <v>189310</v>
      </c>
      <c r="E50" s="38" t="s">
        <v>16</v>
      </c>
      <c r="F50" s="38" t="s">
        <v>128</v>
      </c>
      <c r="G50" s="23" t="s">
        <v>65</v>
      </c>
      <c r="H50" s="24">
        <f>H51+H52+H53+H54+H55+H56</f>
        <v>4689.8</v>
      </c>
      <c r="I50" s="24">
        <v>0</v>
      </c>
      <c r="J50" s="24">
        <v>0</v>
      </c>
      <c r="K50" s="24">
        <v>4416.1000000000004</v>
      </c>
      <c r="L50" s="24">
        <v>273.7</v>
      </c>
      <c r="M50" s="24">
        <v>0</v>
      </c>
      <c r="O50" s="13">
        <f>H50+H63+H77+H90+H103+H117+H132+H146+H160+H176+H190+H204+H349</f>
        <v>1212456.4869199998</v>
      </c>
    </row>
    <row r="51" spans="1:15" ht="18.75" x14ac:dyDescent="0.25">
      <c r="A51" s="39"/>
      <c r="B51" s="39"/>
      <c r="C51" s="39"/>
      <c r="D51" s="39"/>
      <c r="E51" s="39"/>
      <c r="F51" s="39"/>
      <c r="G51" s="21" t="s">
        <v>0</v>
      </c>
      <c r="H51" s="24">
        <f>I51+J51+K51+L51</f>
        <v>4689.8</v>
      </c>
      <c r="I51" s="24">
        <v>0</v>
      </c>
      <c r="J51" s="24">
        <v>0</v>
      </c>
      <c r="K51" s="24">
        <v>4416.1000000000004</v>
      </c>
      <c r="L51" s="24">
        <v>273.7</v>
      </c>
      <c r="M51" s="24">
        <v>0</v>
      </c>
      <c r="O51" s="13"/>
    </row>
    <row r="52" spans="1:15" ht="18.75" x14ac:dyDescent="0.25">
      <c r="A52" s="39"/>
      <c r="B52" s="39"/>
      <c r="C52" s="39"/>
      <c r="D52" s="39"/>
      <c r="E52" s="39"/>
      <c r="F52" s="39"/>
      <c r="G52" s="21" t="s">
        <v>1</v>
      </c>
      <c r="H52" s="24">
        <v>0</v>
      </c>
      <c r="I52" s="24">
        <v>0</v>
      </c>
      <c r="J52" s="24">
        <v>0</v>
      </c>
      <c r="K52" s="24">
        <v>0</v>
      </c>
      <c r="L52" s="24">
        <v>0</v>
      </c>
      <c r="M52" s="24">
        <v>0</v>
      </c>
    </row>
    <row r="53" spans="1:15" ht="18.75" x14ac:dyDescent="0.25">
      <c r="A53" s="39"/>
      <c r="B53" s="39"/>
      <c r="C53" s="39"/>
      <c r="D53" s="39"/>
      <c r="E53" s="39"/>
      <c r="F53" s="39"/>
      <c r="G53" s="21" t="s">
        <v>2</v>
      </c>
      <c r="H53" s="24">
        <v>0</v>
      </c>
      <c r="I53" s="24">
        <v>0</v>
      </c>
      <c r="J53" s="24">
        <v>0</v>
      </c>
      <c r="K53" s="24">
        <v>0</v>
      </c>
      <c r="L53" s="24">
        <v>0</v>
      </c>
      <c r="M53" s="24">
        <v>0</v>
      </c>
    </row>
    <row r="54" spans="1:15" ht="18.75" x14ac:dyDescent="0.25">
      <c r="A54" s="39"/>
      <c r="B54" s="39"/>
      <c r="C54" s="39"/>
      <c r="D54" s="39"/>
      <c r="E54" s="39"/>
      <c r="F54" s="39"/>
      <c r="G54" s="21" t="s">
        <v>3</v>
      </c>
      <c r="H54" s="24">
        <v>0</v>
      </c>
      <c r="I54" s="24">
        <v>0</v>
      </c>
      <c r="J54" s="24">
        <v>0</v>
      </c>
      <c r="K54" s="24">
        <v>0</v>
      </c>
      <c r="L54" s="24">
        <v>0</v>
      </c>
      <c r="M54" s="24">
        <v>0</v>
      </c>
    </row>
    <row r="55" spans="1:15" ht="18.75" x14ac:dyDescent="0.25">
      <c r="A55" s="39"/>
      <c r="B55" s="39"/>
      <c r="C55" s="39"/>
      <c r="D55" s="39"/>
      <c r="E55" s="39"/>
      <c r="F55" s="39"/>
      <c r="G55" s="21" t="s">
        <v>4</v>
      </c>
      <c r="H55" s="24">
        <v>0</v>
      </c>
      <c r="I55" s="24">
        <v>0</v>
      </c>
      <c r="J55" s="24">
        <v>0</v>
      </c>
      <c r="K55" s="24">
        <v>0</v>
      </c>
      <c r="L55" s="24">
        <v>0</v>
      </c>
      <c r="M55" s="24">
        <v>0</v>
      </c>
    </row>
    <row r="56" spans="1:15" ht="18.75" x14ac:dyDescent="0.25">
      <c r="A56" s="39"/>
      <c r="B56" s="39"/>
      <c r="C56" s="39"/>
      <c r="D56" s="39"/>
      <c r="E56" s="39"/>
      <c r="F56" s="39"/>
      <c r="G56" s="21" t="s">
        <v>5</v>
      </c>
      <c r="H56" s="24">
        <v>0</v>
      </c>
      <c r="I56" s="24">
        <v>0</v>
      </c>
      <c r="J56" s="24">
        <v>0</v>
      </c>
      <c r="K56" s="24">
        <v>0</v>
      </c>
      <c r="L56" s="24">
        <v>0</v>
      </c>
      <c r="M56" s="24">
        <v>0</v>
      </c>
    </row>
    <row r="57" spans="1:15" ht="18.75" x14ac:dyDescent="0.25">
      <c r="A57" s="39"/>
      <c r="B57" s="39"/>
      <c r="C57" s="39"/>
      <c r="D57" s="39"/>
      <c r="E57" s="39"/>
      <c r="F57" s="39"/>
      <c r="G57" s="21" t="s">
        <v>29</v>
      </c>
      <c r="H57" s="24">
        <v>0</v>
      </c>
      <c r="I57" s="24">
        <v>0</v>
      </c>
      <c r="J57" s="24">
        <v>0</v>
      </c>
      <c r="K57" s="24">
        <v>0</v>
      </c>
      <c r="L57" s="24">
        <v>0</v>
      </c>
      <c r="M57" s="24">
        <v>0</v>
      </c>
    </row>
    <row r="58" spans="1:15" ht="18.75" x14ac:dyDescent="0.25">
      <c r="A58" s="39"/>
      <c r="B58" s="39"/>
      <c r="C58" s="39"/>
      <c r="D58" s="39"/>
      <c r="E58" s="39"/>
      <c r="F58" s="39"/>
      <c r="G58" s="21" t="s">
        <v>36</v>
      </c>
      <c r="H58" s="24">
        <v>0</v>
      </c>
      <c r="I58" s="24">
        <v>0</v>
      </c>
      <c r="J58" s="24">
        <v>0</v>
      </c>
      <c r="K58" s="24">
        <v>0</v>
      </c>
      <c r="L58" s="24">
        <v>0</v>
      </c>
      <c r="M58" s="24">
        <v>0</v>
      </c>
    </row>
    <row r="59" spans="1:15" ht="18.75" x14ac:dyDescent="0.25">
      <c r="A59" s="39"/>
      <c r="B59" s="39"/>
      <c r="C59" s="39"/>
      <c r="D59" s="39"/>
      <c r="E59" s="39"/>
      <c r="F59" s="39"/>
      <c r="G59" s="21" t="s">
        <v>37</v>
      </c>
      <c r="H59" s="24">
        <v>0</v>
      </c>
      <c r="I59" s="24">
        <v>0</v>
      </c>
      <c r="J59" s="24">
        <v>0</v>
      </c>
      <c r="K59" s="24">
        <v>0</v>
      </c>
      <c r="L59" s="24">
        <v>0</v>
      </c>
      <c r="M59" s="24">
        <v>0</v>
      </c>
    </row>
    <row r="60" spans="1:15" ht="18.75" x14ac:dyDescent="0.25">
      <c r="A60" s="39"/>
      <c r="B60" s="39"/>
      <c r="C60" s="39"/>
      <c r="D60" s="39"/>
      <c r="E60" s="39"/>
      <c r="F60" s="39"/>
      <c r="G60" s="21" t="s">
        <v>38</v>
      </c>
      <c r="H60" s="24">
        <v>0</v>
      </c>
      <c r="I60" s="24">
        <v>0</v>
      </c>
      <c r="J60" s="24">
        <v>0</v>
      </c>
      <c r="K60" s="24">
        <v>0</v>
      </c>
      <c r="L60" s="24">
        <v>0</v>
      </c>
      <c r="M60" s="24">
        <v>0</v>
      </c>
    </row>
    <row r="61" spans="1:15" ht="18.75" x14ac:dyDescent="0.25">
      <c r="A61" s="39"/>
      <c r="B61" s="39"/>
      <c r="C61" s="39"/>
      <c r="D61" s="39"/>
      <c r="E61" s="39"/>
      <c r="F61" s="39"/>
      <c r="G61" s="21" t="s">
        <v>39</v>
      </c>
      <c r="H61" s="24">
        <v>0</v>
      </c>
      <c r="I61" s="24">
        <v>0</v>
      </c>
      <c r="J61" s="24">
        <v>0</v>
      </c>
      <c r="K61" s="24">
        <v>0</v>
      </c>
      <c r="L61" s="24">
        <v>0</v>
      </c>
      <c r="M61" s="24">
        <v>0</v>
      </c>
    </row>
    <row r="62" spans="1:15" ht="18.75" x14ac:dyDescent="0.25">
      <c r="A62" s="40"/>
      <c r="B62" s="40"/>
      <c r="C62" s="40"/>
      <c r="D62" s="40"/>
      <c r="E62" s="40"/>
      <c r="F62" s="40"/>
      <c r="G62" s="21" t="s">
        <v>121</v>
      </c>
      <c r="H62" s="24">
        <v>0</v>
      </c>
      <c r="I62" s="24">
        <v>0</v>
      </c>
      <c r="J62" s="24">
        <v>0</v>
      </c>
      <c r="K62" s="24">
        <v>0</v>
      </c>
      <c r="L62" s="24">
        <v>0</v>
      </c>
      <c r="M62" s="24">
        <v>0</v>
      </c>
    </row>
    <row r="63" spans="1:15" ht="97.5" customHeight="1" x14ac:dyDescent="0.25">
      <c r="A63" s="38" t="s">
        <v>42</v>
      </c>
      <c r="B63" s="38" t="s">
        <v>14</v>
      </c>
      <c r="C63" s="38" t="s">
        <v>25</v>
      </c>
      <c r="D63" s="38">
        <f>115638+59261</f>
        <v>174899</v>
      </c>
      <c r="E63" s="38" t="s">
        <v>16</v>
      </c>
      <c r="F63" s="38" t="s">
        <v>130</v>
      </c>
      <c r="G63" s="23" t="s">
        <v>65</v>
      </c>
      <c r="H63" s="24">
        <f>H64+H66+H67+H68+H69+H70</f>
        <v>103143.9</v>
      </c>
      <c r="I63" s="24">
        <v>0</v>
      </c>
      <c r="J63" s="24">
        <v>0</v>
      </c>
      <c r="K63" s="24">
        <f>K64+K66+K67+K68+K69+K70</f>
        <v>90334.3</v>
      </c>
      <c r="L63" s="24">
        <f>10309.6+2500+L67+L68+L69+L70</f>
        <v>12809.6</v>
      </c>
      <c r="M63" s="24">
        <v>0</v>
      </c>
    </row>
    <row r="64" spans="1:15" ht="18.75" x14ac:dyDescent="0.25">
      <c r="A64" s="39"/>
      <c r="B64" s="39"/>
      <c r="C64" s="39"/>
      <c r="D64" s="39"/>
      <c r="E64" s="39"/>
      <c r="F64" s="39"/>
      <c r="G64" s="23" t="s">
        <v>67</v>
      </c>
      <c r="H64" s="24">
        <f>J64+K64+10309.6</f>
        <v>47143.9</v>
      </c>
      <c r="I64" s="24">
        <v>0</v>
      </c>
      <c r="J64" s="24">
        <v>0</v>
      </c>
      <c r="K64" s="24">
        <v>36834.300000000003</v>
      </c>
      <c r="L64" s="24">
        <v>10309.6</v>
      </c>
      <c r="M64" s="24">
        <v>0</v>
      </c>
    </row>
    <row r="65" spans="1:13" s="16" customFormat="1" ht="37.5" x14ac:dyDescent="0.3">
      <c r="A65" s="39"/>
      <c r="B65" s="39"/>
      <c r="C65" s="39"/>
      <c r="D65" s="39"/>
      <c r="E65" s="39"/>
      <c r="F65" s="39"/>
      <c r="G65" s="20" t="s">
        <v>68</v>
      </c>
      <c r="H65" s="25">
        <f t="shared" ref="H65:H76" si="28">J65+K65+L65</f>
        <v>866.4</v>
      </c>
      <c r="I65" s="25">
        <v>0</v>
      </c>
      <c r="J65" s="25">
        <v>0</v>
      </c>
      <c r="K65" s="25">
        <v>0</v>
      </c>
      <c r="L65" s="25">
        <v>866.4</v>
      </c>
      <c r="M65" s="25">
        <v>0</v>
      </c>
    </row>
    <row r="66" spans="1:13" ht="18.75" x14ac:dyDescent="0.25">
      <c r="A66" s="39"/>
      <c r="B66" s="39"/>
      <c r="C66" s="39"/>
      <c r="D66" s="39"/>
      <c r="E66" s="39"/>
      <c r="F66" s="39"/>
      <c r="G66" s="21" t="s">
        <v>1</v>
      </c>
      <c r="H66" s="24">
        <f t="shared" si="28"/>
        <v>56000</v>
      </c>
      <c r="I66" s="24">
        <v>0</v>
      </c>
      <c r="J66" s="24">
        <v>0</v>
      </c>
      <c r="K66" s="24">
        <v>53500</v>
      </c>
      <c r="L66" s="24">
        <v>2500</v>
      </c>
      <c r="M66" s="24">
        <v>0</v>
      </c>
    </row>
    <row r="67" spans="1:13" ht="18.75" x14ac:dyDescent="0.25">
      <c r="A67" s="39"/>
      <c r="B67" s="39"/>
      <c r="C67" s="39"/>
      <c r="D67" s="39"/>
      <c r="E67" s="39"/>
      <c r="F67" s="39"/>
      <c r="G67" s="21" t="s">
        <v>2</v>
      </c>
      <c r="H67" s="24">
        <f t="shared" si="28"/>
        <v>0</v>
      </c>
      <c r="I67" s="24">
        <v>0</v>
      </c>
      <c r="J67" s="24">
        <v>0</v>
      </c>
      <c r="K67" s="24">
        <v>0</v>
      </c>
      <c r="L67" s="24">
        <v>0</v>
      </c>
      <c r="M67" s="24">
        <v>0</v>
      </c>
    </row>
    <row r="68" spans="1:13" ht="18.75" x14ac:dyDescent="0.25">
      <c r="A68" s="39"/>
      <c r="B68" s="39"/>
      <c r="C68" s="39"/>
      <c r="D68" s="39"/>
      <c r="E68" s="39"/>
      <c r="F68" s="39"/>
      <c r="G68" s="21" t="s">
        <v>3</v>
      </c>
      <c r="H68" s="24">
        <f t="shared" si="28"/>
        <v>0</v>
      </c>
      <c r="I68" s="24">
        <v>0</v>
      </c>
      <c r="J68" s="24">
        <v>0</v>
      </c>
      <c r="K68" s="24">
        <v>0</v>
      </c>
      <c r="L68" s="24">
        <v>0</v>
      </c>
      <c r="M68" s="24">
        <v>0</v>
      </c>
    </row>
    <row r="69" spans="1:13" ht="18.75" x14ac:dyDescent="0.25">
      <c r="A69" s="39"/>
      <c r="B69" s="39"/>
      <c r="C69" s="39"/>
      <c r="D69" s="39"/>
      <c r="E69" s="39"/>
      <c r="F69" s="39"/>
      <c r="G69" s="21" t="s">
        <v>4</v>
      </c>
      <c r="H69" s="24">
        <f t="shared" si="28"/>
        <v>0</v>
      </c>
      <c r="I69" s="24">
        <v>0</v>
      </c>
      <c r="J69" s="24">
        <v>0</v>
      </c>
      <c r="K69" s="24">
        <v>0</v>
      </c>
      <c r="L69" s="24">
        <v>0</v>
      </c>
      <c r="M69" s="24">
        <v>0</v>
      </c>
    </row>
    <row r="70" spans="1:13" ht="18.75" x14ac:dyDescent="0.25">
      <c r="A70" s="39"/>
      <c r="B70" s="39"/>
      <c r="C70" s="39"/>
      <c r="D70" s="39"/>
      <c r="E70" s="39"/>
      <c r="F70" s="39"/>
      <c r="G70" s="21" t="s">
        <v>5</v>
      </c>
      <c r="H70" s="24">
        <f t="shared" si="28"/>
        <v>0</v>
      </c>
      <c r="I70" s="24">
        <v>0</v>
      </c>
      <c r="J70" s="24">
        <v>0</v>
      </c>
      <c r="K70" s="24">
        <v>0</v>
      </c>
      <c r="L70" s="24">
        <v>0</v>
      </c>
      <c r="M70" s="24">
        <v>0</v>
      </c>
    </row>
    <row r="71" spans="1:13" ht="18.75" x14ac:dyDescent="0.25">
      <c r="A71" s="39"/>
      <c r="B71" s="39"/>
      <c r="C71" s="39"/>
      <c r="D71" s="39"/>
      <c r="E71" s="39"/>
      <c r="F71" s="39"/>
      <c r="G71" s="21" t="s">
        <v>29</v>
      </c>
      <c r="H71" s="24">
        <f t="shared" si="28"/>
        <v>0</v>
      </c>
      <c r="I71" s="24">
        <v>0</v>
      </c>
      <c r="J71" s="24">
        <v>0</v>
      </c>
      <c r="K71" s="24">
        <v>0</v>
      </c>
      <c r="L71" s="24">
        <v>0</v>
      </c>
      <c r="M71" s="24">
        <v>0</v>
      </c>
    </row>
    <row r="72" spans="1:13" ht="18.75" x14ac:dyDescent="0.25">
      <c r="A72" s="39"/>
      <c r="B72" s="39"/>
      <c r="C72" s="39"/>
      <c r="D72" s="39"/>
      <c r="E72" s="39"/>
      <c r="F72" s="39"/>
      <c r="G72" s="21" t="s">
        <v>36</v>
      </c>
      <c r="H72" s="24">
        <f t="shared" si="28"/>
        <v>0</v>
      </c>
      <c r="I72" s="24">
        <v>0</v>
      </c>
      <c r="J72" s="24">
        <v>0</v>
      </c>
      <c r="K72" s="24">
        <v>0</v>
      </c>
      <c r="L72" s="24">
        <v>0</v>
      </c>
      <c r="M72" s="24">
        <v>0</v>
      </c>
    </row>
    <row r="73" spans="1:13" ht="18.75" x14ac:dyDescent="0.25">
      <c r="A73" s="39"/>
      <c r="B73" s="39"/>
      <c r="C73" s="39"/>
      <c r="D73" s="39"/>
      <c r="E73" s="39"/>
      <c r="F73" s="39"/>
      <c r="G73" s="21" t="s">
        <v>37</v>
      </c>
      <c r="H73" s="24">
        <f t="shared" si="28"/>
        <v>0</v>
      </c>
      <c r="I73" s="24">
        <v>0</v>
      </c>
      <c r="J73" s="24">
        <v>0</v>
      </c>
      <c r="K73" s="24">
        <v>0</v>
      </c>
      <c r="L73" s="24">
        <v>0</v>
      </c>
      <c r="M73" s="24">
        <v>0</v>
      </c>
    </row>
    <row r="74" spans="1:13" ht="18.75" x14ac:dyDescent="0.25">
      <c r="A74" s="39"/>
      <c r="B74" s="39"/>
      <c r="C74" s="39"/>
      <c r="D74" s="39"/>
      <c r="E74" s="39"/>
      <c r="F74" s="39"/>
      <c r="G74" s="21" t="s">
        <v>38</v>
      </c>
      <c r="H74" s="24">
        <f t="shared" si="28"/>
        <v>0</v>
      </c>
      <c r="I74" s="24">
        <v>0</v>
      </c>
      <c r="J74" s="24">
        <v>0</v>
      </c>
      <c r="K74" s="24">
        <v>0</v>
      </c>
      <c r="L74" s="24">
        <v>0</v>
      </c>
      <c r="M74" s="24">
        <v>0</v>
      </c>
    </row>
    <row r="75" spans="1:13" ht="18.75" x14ac:dyDescent="0.25">
      <c r="A75" s="39"/>
      <c r="B75" s="39"/>
      <c r="C75" s="39"/>
      <c r="D75" s="39"/>
      <c r="E75" s="39"/>
      <c r="F75" s="39"/>
      <c r="G75" s="21" t="s">
        <v>39</v>
      </c>
      <c r="H75" s="24">
        <f t="shared" ref="H75" si="29">J75+K75+L75</f>
        <v>0</v>
      </c>
      <c r="I75" s="24">
        <v>0</v>
      </c>
      <c r="J75" s="24">
        <v>0</v>
      </c>
      <c r="K75" s="24">
        <v>0</v>
      </c>
      <c r="L75" s="24">
        <v>0</v>
      </c>
      <c r="M75" s="24">
        <v>0</v>
      </c>
    </row>
    <row r="76" spans="1:13" ht="18.75" x14ac:dyDescent="0.25">
      <c r="A76" s="40"/>
      <c r="B76" s="40"/>
      <c r="C76" s="40"/>
      <c r="D76" s="40"/>
      <c r="E76" s="40"/>
      <c r="F76" s="40"/>
      <c r="G76" s="21" t="s">
        <v>121</v>
      </c>
      <c r="H76" s="24">
        <f t="shared" si="28"/>
        <v>0</v>
      </c>
      <c r="I76" s="24">
        <v>0</v>
      </c>
      <c r="J76" s="24">
        <v>0</v>
      </c>
      <c r="K76" s="24">
        <v>0</v>
      </c>
      <c r="L76" s="24">
        <v>0</v>
      </c>
      <c r="M76" s="24">
        <v>0</v>
      </c>
    </row>
    <row r="77" spans="1:13" ht="79.5" customHeight="1" x14ac:dyDescent="0.25">
      <c r="A77" s="38" t="s">
        <v>43</v>
      </c>
      <c r="B77" s="38" t="s">
        <v>14</v>
      </c>
      <c r="C77" s="38" t="s">
        <v>19</v>
      </c>
      <c r="D77" s="38" t="s">
        <v>33</v>
      </c>
      <c r="E77" s="38" t="s">
        <v>16</v>
      </c>
      <c r="F77" s="38" t="s">
        <v>131</v>
      </c>
      <c r="G77" s="23" t="s">
        <v>65</v>
      </c>
      <c r="H77" s="24">
        <f>H78+H79+H80+H81+H82+H83</f>
        <v>10148.699999999999</v>
      </c>
      <c r="I77" s="24">
        <v>0</v>
      </c>
      <c r="J77" s="24">
        <v>0</v>
      </c>
      <c r="K77" s="24">
        <v>9442.7999999999993</v>
      </c>
      <c r="L77" s="24">
        <v>705.9</v>
      </c>
      <c r="M77" s="24">
        <v>0</v>
      </c>
    </row>
    <row r="78" spans="1:13" ht="18.75" x14ac:dyDescent="0.25">
      <c r="A78" s="39"/>
      <c r="B78" s="39"/>
      <c r="C78" s="39"/>
      <c r="D78" s="39"/>
      <c r="E78" s="39"/>
      <c r="F78" s="39"/>
      <c r="G78" s="23" t="s">
        <v>0</v>
      </c>
      <c r="H78" s="24">
        <f t="shared" ref="H78:H83" si="30">J78+K78+L78</f>
        <v>10148.699999999999</v>
      </c>
      <c r="I78" s="24">
        <v>0</v>
      </c>
      <c r="J78" s="24">
        <v>0</v>
      </c>
      <c r="K78" s="24">
        <v>9442.7999999999993</v>
      </c>
      <c r="L78" s="24">
        <v>705.9</v>
      </c>
      <c r="M78" s="24">
        <v>0</v>
      </c>
    </row>
    <row r="79" spans="1:13" ht="18.75" x14ac:dyDescent="0.25">
      <c r="A79" s="39"/>
      <c r="B79" s="39"/>
      <c r="C79" s="39"/>
      <c r="D79" s="39"/>
      <c r="E79" s="39"/>
      <c r="F79" s="39"/>
      <c r="G79" s="21" t="s">
        <v>1</v>
      </c>
      <c r="H79" s="24">
        <f t="shared" si="30"/>
        <v>0</v>
      </c>
      <c r="I79" s="24">
        <v>0</v>
      </c>
      <c r="J79" s="24">
        <v>0</v>
      </c>
      <c r="K79" s="24">
        <v>0</v>
      </c>
      <c r="L79" s="24">
        <v>0</v>
      </c>
      <c r="M79" s="24">
        <v>0</v>
      </c>
    </row>
    <row r="80" spans="1:13" ht="18.75" x14ac:dyDescent="0.25">
      <c r="A80" s="39"/>
      <c r="B80" s="39"/>
      <c r="C80" s="39"/>
      <c r="D80" s="39"/>
      <c r="E80" s="39"/>
      <c r="F80" s="39"/>
      <c r="G80" s="21" t="s">
        <v>2</v>
      </c>
      <c r="H80" s="24">
        <f t="shared" si="30"/>
        <v>0</v>
      </c>
      <c r="I80" s="24">
        <v>0</v>
      </c>
      <c r="J80" s="24">
        <v>0</v>
      </c>
      <c r="K80" s="24">
        <v>0</v>
      </c>
      <c r="L80" s="24">
        <v>0</v>
      </c>
      <c r="M80" s="24">
        <v>0</v>
      </c>
    </row>
    <row r="81" spans="1:13" ht="18.75" x14ac:dyDescent="0.25">
      <c r="A81" s="39"/>
      <c r="B81" s="39"/>
      <c r="C81" s="39"/>
      <c r="D81" s="39"/>
      <c r="E81" s="39"/>
      <c r="F81" s="39"/>
      <c r="G81" s="21" t="s">
        <v>3</v>
      </c>
      <c r="H81" s="24">
        <f t="shared" si="30"/>
        <v>0</v>
      </c>
      <c r="I81" s="24">
        <v>0</v>
      </c>
      <c r="J81" s="24">
        <v>0</v>
      </c>
      <c r="K81" s="24">
        <v>0</v>
      </c>
      <c r="L81" s="24">
        <v>0</v>
      </c>
      <c r="M81" s="24">
        <v>0</v>
      </c>
    </row>
    <row r="82" spans="1:13" ht="18.75" x14ac:dyDescent="0.25">
      <c r="A82" s="39"/>
      <c r="B82" s="39"/>
      <c r="C82" s="39"/>
      <c r="D82" s="39"/>
      <c r="E82" s="39"/>
      <c r="F82" s="39"/>
      <c r="G82" s="21" t="s">
        <v>4</v>
      </c>
      <c r="H82" s="24">
        <f t="shared" si="30"/>
        <v>0</v>
      </c>
      <c r="I82" s="24">
        <v>0</v>
      </c>
      <c r="J82" s="24">
        <v>0</v>
      </c>
      <c r="K82" s="24">
        <v>0</v>
      </c>
      <c r="L82" s="24">
        <v>0</v>
      </c>
      <c r="M82" s="24">
        <v>0</v>
      </c>
    </row>
    <row r="83" spans="1:13" ht="18.75" x14ac:dyDescent="0.25">
      <c r="A83" s="39"/>
      <c r="B83" s="39"/>
      <c r="C83" s="39"/>
      <c r="D83" s="39"/>
      <c r="E83" s="39"/>
      <c r="F83" s="39"/>
      <c r="G83" s="21" t="s">
        <v>5</v>
      </c>
      <c r="H83" s="24">
        <f t="shared" si="30"/>
        <v>0</v>
      </c>
      <c r="I83" s="24">
        <v>0</v>
      </c>
      <c r="J83" s="24">
        <v>0</v>
      </c>
      <c r="K83" s="24">
        <v>0</v>
      </c>
      <c r="L83" s="24">
        <v>0</v>
      </c>
      <c r="M83" s="24">
        <v>0</v>
      </c>
    </row>
    <row r="84" spans="1:13" ht="18.75" x14ac:dyDescent="0.25">
      <c r="A84" s="39"/>
      <c r="B84" s="39"/>
      <c r="C84" s="39"/>
      <c r="D84" s="39"/>
      <c r="E84" s="39"/>
      <c r="F84" s="39"/>
      <c r="G84" s="21" t="s">
        <v>29</v>
      </c>
      <c r="H84" s="24">
        <f t="shared" ref="H84:H89" si="31">J84+K84+L84</f>
        <v>0</v>
      </c>
      <c r="I84" s="24">
        <v>0</v>
      </c>
      <c r="J84" s="24">
        <v>0</v>
      </c>
      <c r="K84" s="24">
        <v>0</v>
      </c>
      <c r="L84" s="24">
        <v>0</v>
      </c>
      <c r="M84" s="24">
        <v>0</v>
      </c>
    </row>
    <row r="85" spans="1:13" ht="18.75" x14ac:dyDescent="0.25">
      <c r="A85" s="39"/>
      <c r="B85" s="39"/>
      <c r="C85" s="39"/>
      <c r="D85" s="39"/>
      <c r="E85" s="39"/>
      <c r="F85" s="39"/>
      <c r="G85" s="21" t="s">
        <v>36</v>
      </c>
      <c r="H85" s="24">
        <f t="shared" si="31"/>
        <v>0</v>
      </c>
      <c r="I85" s="24">
        <v>0</v>
      </c>
      <c r="J85" s="24">
        <v>0</v>
      </c>
      <c r="K85" s="24">
        <v>0</v>
      </c>
      <c r="L85" s="24">
        <v>0</v>
      </c>
      <c r="M85" s="24">
        <v>0</v>
      </c>
    </row>
    <row r="86" spans="1:13" ht="18.75" x14ac:dyDescent="0.25">
      <c r="A86" s="39"/>
      <c r="B86" s="39"/>
      <c r="C86" s="39"/>
      <c r="D86" s="39"/>
      <c r="E86" s="39"/>
      <c r="F86" s="39"/>
      <c r="G86" s="21" t="s">
        <v>37</v>
      </c>
      <c r="H86" s="24">
        <f t="shared" si="31"/>
        <v>0</v>
      </c>
      <c r="I86" s="24">
        <v>0</v>
      </c>
      <c r="J86" s="24">
        <v>0</v>
      </c>
      <c r="K86" s="24">
        <v>0</v>
      </c>
      <c r="L86" s="24">
        <v>0</v>
      </c>
      <c r="M86" s="24">
        <v>0</v>
      </c>
    </row>
    <row r="87" spans="1:13" ht="18.75" x14ac:dyDescent="0.25">
      <c r="A87" s="39"/>
      <c r="B87" s="39"/>
      <c r="C87" s="39"/>
      <c r="D87" s="39"/>
      <c r="E87" s="39"/>
      <c r="F87" s="39"/>
      <c r="G87" s="21" t="s">
        <v>38</v>
      </c>
      <c r="H87" s="24">
        <f t="shared" si="31"/>
        <v>0</v>
      </c>
      <c r="I87" s="24">
        <v>0</v>
      </c>
      <c r="J87" s="24">
        <v>0</v>
      </c>
      <c r="K87" s="24">
        <v>0</v>
      </c>
      <c r="L87" s="24">
        <v>0</v>
      </c>
      <c r="M87" s="24">
        <v>0</v>
      </c>
    </row>
    <row r="88" spans="1:13" ht="18.75" x14ac:dyDescent="0.25">
      <c r="A88" s="39"/>
      <c r="B88" s="39"/>
      <c r="C88" s="39"/>
      <c r="D88" s="39"/>
      <c r="E88" s="39"/>
      <c r="F88" s="39"/>
      <c r="G88" s="21" t="s">
        <v>39</v>
      </c>
      <c r="H88" s="24">
        <f t="shared" ref="H88" si="32">J88+K88+L88</f>
        <v>0</v>
      </c>
      <c r="I88" s="24">
        <v>0</v>
      </c>
      <c r="J88" s="24">
        <v>0</v>
      </c>
      <c r="K88" s="24">
        <v>0</v>
      </c>
      <c r="L88" s="24">
        <v>0</v>
      </c>
      <c r="M88" s="24">
        <v>0</v>
      </c>
    </row>
    <row r="89" spans="1:13" ht="18.75" x14ac:dyDescent="0.25">
      <c r="A89" s="40"/>
      <c r="B89" s="40"/>
      <c r="C89" s="40"/>
      <c r="D89" s="40"/>
      <c r="E89" s="40"/>
      <c r="F89" s="40"/>
      <c r="G89" s="21" t="s">
        <v>121</v>
      </c>
      <c r="H89" s="24">
        <f t="shared" si="31"/>
        <v>0</v>
      </c>
      <c r="I89" s="24">
        <v>0</v>
      </c>
      <c r="J89" s="24">
        <v>0</v>
      </c>
      <c r="K89" s="24">
        <v>0</v>
      </c>
      <c r="L89" s="24">
        <v>0</v>
      </c>
      <c r="M89" s="24">
        <v>0</v>
      </c>
    </row>
    <row r="90" spans="1:13" ht="80.25" customHeight="1" x14ac:dyDescent="0.25">
      <c r="A90" s="38" t="s">
        <v>44</v>
      </c>
      <c r="B90" s="38" t="s">
        <v>14</v>
      </c>
      <c r="C90" s="38" t="s">
        <v>20</v>
      </c>
      <c r="D90" s="38" t="s">
        <v>34</v>
      </c>
      <c r="E90" s="38" t="s">
        <v>16</v>
      </c>
      <c r="F90" s="38" t="s">
        <v>131</v>
      </c>
      <c r="G90" s="23" t="s">
        <v>65</v>
      </c>
      <c r="H90" s="24">
        <f>H91+H92+H93+H94+H95+H96</f>
        <v>7901.4</v>
      </c>
      <c r="I90" s="24">
        <v>0</v>
      </c>
      <c r="J90" s="24">
        <v>0</v>
      </c>
      <c r="K90" s="24">
        <f>K91+K92+K93+K94+K95+K96</f>
        <v>7353</v>
      </c>
      <c r="L90" s="24">
        <f>L91+L92+L93+L94+L95+L96</f>
        <v>548.4</v>
      </c>
      <c r="M90" s="24">
        <f>M91+M92+M93+M94+M95+M96</f>
        <v>0</v>
      </c>
    </row>
    <row r="91" spans="1:13" ht="18.75" x14ac:dyDescent="0.25">
      <c r="A91" s="39"/>
      <c r="B91" s="39"/>
      <c r="C91" s="39"/>
      <c r="D91" s="39"/>
      <c r="E91" s="39"/>
      <c r="F91" s="39"/>
      <c r="G91" s="23" t="s">
        <v>0</v>
      </c>
      <c r="H91" s="24">
        <f t="shared" ref="H91:H96" si="33">J91+K91+L91+M91</f>
        <v>7901.4</v>
      </c>
      <c r="I91" s="24">
        <v>0</v>
      </c>
      <c r="J91" s="24">
        <v>0</v>
      </c>
      <c r="K91" s="24">
        <v>7353</v>
      </c>
      <c r="L91" s="24">
        <v>548.4</v>
      </c>
      <c r="M91" s="24">
        <v>0</v>
      </c>
    </row>
    <row r="92" spans="1:13" ht="18.75" x14ac:dyDescent="0.25">
      <c r="A92" s="39"/>
      <c r="B92" s="39"/>
      <c r="C92" s="39"/>
      <c r="D92" s="39"/>
      <c r="E92" s="39"/>
      <c r="F92" s="39"/>
      <c r="G92" s="21" t="s">
        <v>1</v>
      </c>
      <c r="H92" s="24">
        <f t="shared" si="33"/>
        <v>0</v>
      </c>
      <c r="I92" s="24">
        <v>0</v>
      </c>
      <c r="J92" s="24">
        <v>0</v>
      </c>
      <c r="K92" s="24">
        <v>0</v>
      </c>
      <c r="L92" s="24">
        <v>0</v>
      </c>
      <c r="M92" s="24">
        <v>0</v>
      </c>
    </row>
    <row r="93" spans="1:13" ht="18.75" x14ac:dyDescent="0.25">
      <c r="A93" s="39"/>
      <c r="B93" s="39"/>
      <c r="C93" s="39"/>
      <c r="D93" s="39"/>
      <c r="E93" s="39"/>
      <c r="F93" s="39"/>
      <c r="G93" s="21" t="s">
        <v>2</v>
      </c>
      <c r="H93" s="24">
        <f t="shared" si="33"/>
        <v>0</v>
      </c>
      <c r="I93" s="24">
        <v>0</v>
      </c>
      <c r="J93" s="24">
        <v>0</v>
      </c>
      <c r="K93" s="24">
        <v>0</v>
      </c>
      <c r="L93" s="24">
        <v>0</v>
      </c>
      <c r="M93" s="24">
        <v>0</v>
      </c>
    </row>
    <row r="94" spans="1:13" ht="18.75" x14ac:dyDescent="0.25">
      <c r="A94" s="39"/>
      <c r="B94" s="39"/>
      <c r="C94" s="39"/>
      <c r="D94" s="39"/>
      <c r="E94" s="39"/>
      <c r="F94" s="39"/>
      <c r="G94" s="21" t="s">
        <v>3</v>
      </c>
      <c r="H94" s="24">
        <f t="shared" si="33"/>
        <v>0</v>
      </c>
      <c r="I94" s="24">
        <v>0</v>
      </c>
      <c r="J94" s="24">
        <v>0</v>
      </c>
      <c r="K94" s="24">
        <v>0</v>
      </c>
      <c r="L94" s="24">
        <v>0</v>
      </c>
      <c r="M94" s="24">
        <v>0</v>
      </c>
    </row>
    <row r="95" spans="1:13" ht="18.75" x14ac:dyDescent="0.25">
      <c r="A95" s="39"/>
      <c r="B95" s="39"/>
      <c r="C95" s="39"/>
      <c r="D95" s="39"/>
      <c r="E95" s="39"/>
      <c r="F95" s="39"/>
      <c r="G95" s="21" t="s">
        <v>4</v>
      </c>
      <c r="H95" s="24">
        <f t="shared" si="33"/>
        <v>0</v>
      </c>
      <c r="I95" s="24">
        <v>0</v>
      </c>
      <c r="J95" s="24">
        <v>0</v>
      </c>
      <c r="K95" s="24">
        <v>0</v>
      </c>
      <c r="L95" s="24">
        <v>0</v>
      </c>
      <c r="M95" s="24">
        <v>0</v>
      </c>
    </row>
    <row r="96" spans="1:13" ht="18.75" x14ac:dyDescent="0.25">
      <c r="A96" s="39"/>
      <c r="B96" s="39"/>
      <c r="C96" s="39"/>
      <c r="D96" s="39"/>
      <c r="E96" s="39"/>
      <c r="F96" s="39"/>
      <c r="G96" s="21" t="s">
        <v>5</v>
      </c>
      <c r="H96" s="24">
        <f t="shared" si="33"/>
        <v>0</v>
      </c>
      <c r="I96" s="24">
        <v>0</v>
      </c>
      <c r="J96" s="24">
        <v>0</v>
      </c>
      <c r="K96" s="24">
        <v>0</v>
      </c>
      <c r="L96" s="24">
        <v>0</v>
      </c>
      <c r="M96" s="24">
        <v>0</v>
      </c>
    </row>
    <row r="97" spans="1:13" ht="18.75" x14ac:dyDescent="0.25">
      <c r="A97" s="39"/>
      <c r="B97" s="39"/>
      <c r="C97" s="39"/>
      <c r="D97" s="39"/>
      <c r="E97" s="39"/>
      <c r="F97" s="39"/>
      <c r="G97" s="21" t="s">
        <v>29</v>
      </c>
      <c r="H97" s="24">
        <f t="shared" ref="H97:H102" si="34">J97+K97+L97+M97</f>
        <v>0</v>
      </c>
      <c r="I97" s="24">
        <v>0</v>
      </c>
      <c r="J97" s="24">
        <v>0</v>
      </c>
      <c r="K97" s="24">
        <v>0</v>
      </c>
      <c r="L97" s="24">
        <v>0</v>
      </c>
      <c r="M97" s="24">
        <v>0</v>
      </c>
    </row>
    <row r="98" spans="1:13" ht="18.75" x14ac:dyDescent="0.25">
      <c r="A98" s="39"/>
      <c r="B98" s="39"/>
      <c r="C98" s="39"/>
      <c r="D98" s="39"/>
      <c r="E98" s="39"/>
      <c r="F98" s="39"/>
      <c r="G98" s="21" t="s">
        <v>36</v>
      </c>
      <c r="H98" s="24">
        <f t="shared" si="34"/>
        <v>0</v>
      </c>
      <c r="I98" s="24">
        <v>0</v>
      </c>
      <c r="J98" s="24">
        <v>0</v>
      </c>
      <c r="K98" s="24">
        <v>0</v>
      </c>
      <c r="L98" s="24">
        <v>0</v>
      </c>
      <c r="M98" s="24">
        <v>0</v>
      </c>
    </row>
    <row r="99" spans="1:13" ht="18.75" x14ac:dyDescent="0.25">
      <c r="A99" s="39"/>
      <c r="B99" s="39"/>
      <c r="C99" s="39"/>
      <c r="D99" s="39"/>
      <c r="E99" s="39"/>
      <c r="F99" s="39"/>
      <c r="G99" s="21" t="s">
        <v>37</v>
      </c>
      <c r="H99" s="24">
        <f t="shared" si="34"/>
        <v>0</v>
      </c>
      <c r="I99" s="24">
        <v>0</v>
      </c>
      <c r="J99" s="24">
        <v>0</v>
      </c>
      <c r="K99" s="24">
        <v>0</v>
      </c>
      <c r="L99" s="24">
        <v>0</v>
      </c>
      <c r="M99" s="24">
        <v>0</v>
      </c>
    </row>
    <row r="100" spans="1:13" ht="18.75" x14ac:dyDescent="0.25">
      <c r="A100" s="39"/>
      <c r="B100" s="39"/>
      <c r="C100" s="39"/>
      <c r="D100" s="39"/>
      <c r="E100" s="39"/>
      <c r="F100" s="39"/>
      <c r="G100" s="21" t="s">
        <v>38</v>
      </c>
      <c r="H100" s="24">
        <f t="shared" si="34"/>
        <v>0</v>
      </c>
      <c r="I100" s="24">
        <v>0</v>
      </c>
      <c r="J100" s="24">
        <v>0</v>
      </c>
      <c r="K100" s="24">
        <v>0</v>
      </c>
      <c r="L100" s="24">
        <v>0</v>
      </c>
      <c r="M100" s="24">
        <v>0</v>
      </c>
    </row>
    <row r="101" spans="1:13" ht="18.75" x14ac:dyDescent="0.25">
      <c r="A101" s="39"/>
      <c r="B101" s="39"/>
      <c r="C101" s="39"/>
      <c r="D101" s="39"/>
      <c r="E101" s="39"/>
      <c r="F101" s="39"/>
      <c r="G101" s="21" t="s">
        <v>39</v>
      </c>
      <c r="H101" s="24">
        <f t="shared" ref="H101" si="35">J101+K101+L101+M101</f>
        <v>0</v>
      </c>
      <c r="I101" s="24">
        <v>0</v>
      </c>
      <c r="J101" s="24">
        <v>0</v>
      </c>
      <c r="K101" s="24">
        <v>0</v>
      </c>
      <c r="L101" s="24">
        <v>0</v>
      </c>
      <c r="M101" s="24">
        <v>0</v>
      </c>
    </row>
    <row r="102" spans="1:13" ht="18.75" x14ac:dyDescent="0.25">
      <c r="A102" s="40"/>
      <c r="B102" s="40"/>
      <c r="C102" s="40"/>
      <c r="D102" s="40"/>
      <c r="E102" s="40"/>
      <c r="F102" s="40"/>
      <c r="G102" s="21" t="s">
        <v>121</v>
      </c>
      <c r="H102" s="24">
        <f t="shared" si="34"/>
        <v>0</v>
      </c>
      <c r="I102" s="24">
        <v>0</v>
      </c>
      <c r="J102" s="24">
        <v>0</v>
      </c>
      <c r="K102" s="24">
        <v>0</v>
      </c>
      <c r="L102" s="24">
        <v>0</v>
      </c>
      <c r="M102" s="24">
        <v>0</v>
      </c>
    </row>
    <row r="103" spans="1:13" ht="84" customHeight="1" x14ac:dyDescent="0.25">
      <c r="A103" s="38" t="s">
        <v>45</v>
      </c>
      <c r="B103" s="38" t="s">
        <v>14</v>
      </c>
      <c r="C103" s="38" t="s">
        <v>17</v>
      </c>
      <c r="D103" s="38" t="s">
        <v>35</v>
      </c>
      <c r="E103" s="38" t="s">
        <v>16</v>
      </c>
      <c r="F103" s="38" t="s">
        <v>129</v>
      </c>
      <c r="G103" s="26" t="s">
        <v>65</v>
      </c>
      <c r="H103" s="24">
        <f>H104+H105+H106+H108+H109+H110</f>
        <v>32899.9</v>
      </c>
      <c r="I103" s="24">
        <v>0</v>
      </c>
      <c r="J103" s="24">
        <v>0</v>
      </c>
      <c r="K103" s="24">
        <v>27744.400000000001</v>
      </c>
      <c r="L103" s="24">
        <v>5155.5</v>
      </c>
      <c r="M103" s="24">
        <v>0</v>
      </c>
    </row>
    <row r="104" spans="1:13" ht="18.75" x14ac:dyDescent="0.25">
      <c r="A104" s="39"/>
      <c r="B104" s="39"/>
      <c r="C104" s="39"/>
      <c r="D104" s="39"/>
      <c r="E104" s="39"/>
      <c r="F104" s="39"/>
      <c r="G104" s="23" t="s">
        <v>0</v>
      </c>
      <c r="H104" s="24">
        <f>J104+K104+L104</f>
        <v>0</v>
      </c>
      <c r="I104" s="24">
        <v>0</v>
      </c>
      <c r="J104" s="24">
        <v>0</v>
      </c>
      <c r="K104" s="24">
        <v>0</v>
      </c>
      <c r="L104" s="24">
        <v>0</v>
      </c>
      <c r="M104" s="24">
        <v>0</v>
      </c>
    </row>
    <row r="105" spans="1:13" ht="18.75" x14ac:dyDescent="0.25">
      <c r="A105" s="39"/>
      <c r="B105" s="39"/>
      <c r="C105" s="39"/>
      <c r="D105" s="39"/>
      <c r="E105" s="39"/>
      <c r="F105" s="39"/>
      <c r="G105" s="21" t="s">
        <v>1</v>
      </c>
      <c r="H105" s="24">
        <f>J105+K105+L105</f>
        <v>31052.300000000003</v>
      </c>
      <c r="I105" s="24">
        <v>0</v>
      </c>
      <c r="J105" s="24">
        <v>0</v>
      </c>
      <c r="K105" s="24">
        <v>27744.400000000001</v>
      </c>
      <c r="L105" s="24">
        <v>3307.9</v>
      </c>
      <c r="M105" s="24">
        <v>0</v>
      </c>
    </row>
    <row r="106" spans="1:13" ht="18.75" x14ac:dyDescent="0.25">
      <c r="A106" s="39"/>
      <c r="B106" s="39"/>
      <c r="C106" s="39"/>
      <c r="D106" s="39"/>
      <c r="E106" s="39"/>
      <c r="F106" s="39"/>
      <c r="G106" s="21" t="s">
        <v>69</v>
      </c>
      <c r="H106" s="24">
        <f>J106+K106+1847.6</f>
        <v>1847.6</v>
      </c>
      <c r="I106" s="24">
        <v>0</v>
      </c>
      <c r="J106" s="24">
        <v>0</v>
      </c>
      <c r="K106" s="24">
        <v>0</v>
      </c>
      <c r="L106" s="24">
        <v>1847.6</v>
      </c>
      <c r="M106" s="24">
        <v>0</v>
      </c>
    </row>
    <row r="107" spans="1:13" s="16" customFormat="1" ht="37.5" x14ac:dyDescent="0.3">
      <c r="A107" s="39"/>
      <c r="B107" s="39"/>
      <c r="C107" s="39"/>
      <c r="D107" s="39"/>
      <c r="E107" s="39"/>
      <c r="F107" s="39"/>
      <c r="G107" s="27" t="s">
        <v>70</v>
      </c>
      <c r="H107" s="25">
        <f>J107+K107+L107</f>
        <v>1847.6</v>
      </c>
      <c r="I107" s="25">
        <v>0</v>
      </c>
      <c r="J107" s="25">
        <v>0</v>
      </c>
      <c r="K107" s="25">
        <v>0</v>
      </c>
      <c r="L107" s="25">
        <v>1847.6</v>
      </c>
      <c r="M107" s="25">
        <v>0</v>
      </c>
    </row>
    <row r="108" spans="1:13" ht="18.75" x14ac:dyDescent="0.25">
      <c r="A108" s="39"/>
      <c r="B108" s="39"/>
      <c r="C108" s="39"/>
      <c r="D108" s="39"/>
      <c r="E108" s="39"/>
      <c r="F108" s="39"/>
      <c r="G108" s="21" t="s">
        <v>3</v>
      </c>
      <c r="H108" s="24">
        <f>J108+K108+L108</f>
        <v>0</v>
      </c>
      <c r="I108" s="24">
        <v>0</v>
      </c>
      <c r="J108" s="24">
        <v>0</v>
      </c>
      <c r="K108" s="24">
        <v>0</v>
      </c>
      <c r="L108" s="24">
        <v>0</v>
      </c>
      <c r="M108" s="24">
        <v>0</v>
      </c>
    </row>
    <row r="109" spans="1:13" ht="18.75" x14ac:dyDescent="0.25">
      <c r="A109" s="39"/>
      <c r="B109" s="39"/>
      <c r="C109" s="39"/>
      <c r="D109" s="39"/>
      <c r="E109" s="39"/>
      <c r="F109" s="39"/>
      <c r="G109" s="21" t="s">
        <v>4</v>
      </c>
      <c r="H109" s="24">
        <f>J109+K109+L109</f>
        <v>0</v>
      </c>
      <c r="I109" s="24">
        <v>0</v>
      </c>
      <c r="J109" s="24">
        <v>0</v>
      </c>
      <c r="K109" s="24">
        <v>0</v>
      </c>
      <c r="L109" s="24">
        <v>0</v>
      </c>
      <c r="M109" s="24">
        <v>0</v>
      </c>
    </row>
    <row r="110" spans="1:13" ht="18.75" x14ac:dyDescent="0.25">
      <c r="A110" s="39"/>
      <c r="B110" s="39"/>
      <c r="C110" s="39"/>
      <c r="D110" s="39"/>
      <c r="E110" s="39"/>
      <c r="F110" s="39"/>
      <c r="G110" s="21" t="s">
        <v>5</v>
      </c>
      <c r="H110" s="24">
        <f>J110+K110+L110</f>
        <v>0</v>
      </c>
      <c r="I110" s="24">
        <v>0</v>
      </c>
      <c r="J110" s="24">
        <v>0</v>
      </c>
      <c r="K110" s="24">
        <v>0</v>
      </c>
      <c r="L110" s="24">
        <v>0</v>
      </c>
      <c r="M110" s="24">
        <v>0</v>
      </c>
    </row>
    <row r="111" spans="1:13" ht="18.75" x14ac:dyDescent="0.25">
      <c r="A111" s="39"/>
      <c r="B111" s="39"/>
      <c r="C111" s="39"/>
      <c r="D111" s="39"/>
      <c r="E111" s="39"/>
      <c r="F111" s="39"/>
      <c r="G111" s="21" t="s">
        <v>29</v>
      </c>
      <c r="H111" s="24">
        <f t="shared" ref="H111:H116" si="36">J111+K111+L111</f>
        <v>0</v>
      </c>
      <c r="I111" s="24">
        <v>0</v>
      </c>
      <c r="J111" s="24">
        <v>0</v>
      </c>
      <c r="K111" s="24">
        <v>0</v>
      </c>
      <c r="L111" s="24">
        <v>0</v>
      </c>
      <c r="M111" s="24">
        <v>0</v>
      </c>
    </row>
    <row r="112" spans="1:13" ht="18.75" x14ac:dyDescent="0.25">
      <c r="A112" s="39"/>
      <c r="B112" s="39"/>
      <c r="C112" s="39"/>
      <c r="D112" s="39"/>
      <c r="E112" s="39"/>
      <c r="F112" s="39"/>
      <c r="G112" s="21" t="s">
        <v>36</v>
      </c>
      <c r="H112" s="24">
        <f t="shared" si="36"/>
        <v>0</v>
      </c>
      <c r="I112" s="24">
        <v>0</v>
      </c>
      <c r="J112" s="24">
        <v>0</v>
      </c>
      <c r="K112" s="24">
        <v>0</v>
      </c>
      <c r="L112" s="24">
        <v>0</v>
      </c>
      <c r="M112" s="24">
        <v>0</v>
      </c>
    </row>
    <row r="113" spans="1:13" ht="18.75" x14ac:dyDescent="0.25">
      <c r="A113" s="39"/>
      <c r="B113" s="39"/>
      <c r="C113" s="39"/>
      <c r="D113" s="39"/>
      <c r="E113" s="39"/>
      <c r="F113" s="39"/>
      <c r="G113" s="21" t="s">
        <v>37</v>
      </c>
      <c r="H113" s="24">
        <f t="shared" si="36"/>
        <v>0</v>
      </c>
      <c r="I113" s="24">
        <v>0</v>
      </c>
      <c r="J113" s="24">
        <v>0</v>
      </c>
      <c r="K113" s="24">
        <v>0</v>
      </c>
      <c r="L113" s="24">
        <v>0</v>
      </c>
      <c r="M113" s="24">
        <v>0</v>
      </c>
    </row>
    <row r="114" spans="1:13" ht="18.75" x14ac:dyDescent="0.25">
      <c r="A114" s="39"/>
      <c r="B114" s="39"/>
      <c r="C114" s="39"/>
      <c r="D114" s="39"/>
      <c r="E114" s="39"/>
      <c r="F114" s="39"/>
      <c r="G114" s="21" t="s">
        <v>38</v>
      </c>
      <c r="H114" s="24">
        <f t="shared" si="36"/>
        <v>0</v>
      </c>
      <c r="I114" s="24">
        <v>0</v>
      </c>
      <c r="J114" s="24">
        <v>0</v>
      </c>
      <c r="K114" s="24">
        <v>0</v>
      </c>
      <c r="L114" s="24">
        <v>0</v>
      </c>
      <c r="M114" s="24">
        <v>0</v>
      </c>
    </row>
    <row r="115" spans="1:13" ht="18.75" x14ac:dyDescent="0.25">
      <c r="A115" s="39"/>
      <c r="B115" s="39"/>
      <c r="C115" s="39"/>
      <c r="D115" s="39"/>
      <c r="E115" s="39"/>
      <c r="F115" s="39"/>
      <c r="G115" s="21" t="s">
        <v>39</v>
      </c>
      <c r="H115" s="24">
        <f t="shared" ref="H115" si="37">J115+K115+L115</f>
        <v>0</v>
      </c>
      <c r="I115" s="24">
        <v>0</v>
      </c>
      <c r="J115" s="24">
        <v>0</v>
      </c>
      <c r="K115" s="24">
        <v>0</v>
      </c>
      <c r="L115" s="24">
        <v>0</v>
      </c>
      <c r="M115" s="24">
        <v>0</v>
      </c>
    </row>
    <row r="116" spans="1:13" ht="18.75" x14ac:dyDescent="0.25">
      <c r="A116" s="40"/>
      <c r="B116" s="40"/>
      <c r="C116" s="40"/>
      <c r="D116" s="40"/>
      <c r="E116" s="40"/>
      <c r="F116" s="40"/>
      <c r="G116" s="21" t="s">
        <v>121</v>
      </c>
      <c r="H116" s="24">
        <f t="shared" si="36"/>
        <v>0</v>
      </c>
      <c r="I116" s="24">
        <v>0</v>
      </c>
      <c r="J116" s="24">
        <v>0</v>
      </c>
      <c r="K116" s="24">
        <v>0</v>
      </c>
      <c r="L116" s="24">
        <v>0</v>
      </c>
      <c r="M116" s="24">
        <v>0</v>
      </c>
    </row>
    <row r="117" spans="1:13" ht="81.75" customHeight="1" x14ac:dyDescent="0.25">
      <c r="A117" s="38" t="s">
        <v>46</v>
      </c>
      <c r="B117" s="38" t="s">
        <v>23</v>
      </c>
      <c r="C117" s="38" t="s">
        <v>26</v>
      </c>
      <c r="D117" s="38">
        <v>3502</v>
      </c>
      <c r="E117" s="38" t="s">
        <v>16</v>
      </c>
      <c r="F117" s="38" t="s">
        <v>132</v>
      </c>
      <c r="G117" s="23" t="s">
        <v>65</v>
      </c>
      <c r="H117" s="24">
        <f>H118+H120+H122+H123+H124+H125</f>
        <v>8327.2999999999993</v>
      </c>
      <c r="I117" s="24">
        <f>I118</f>
        <v>3502</v>
      </c>
      <c r="J117" s="24">
        <f>J118+J120+J122+J123+J124+J125</f>
        <v>0</v>
      </c>
      <c r="K117" s="24">
        <f>K118+K120+K122+K123+K124+K125</f>
        <v>0</v>
      </c>
      <c r="L117" s="24">
        <f>3585.3+3502+L122+L123+L124+L125</f>
        <v>8327.2999999999993</v>
      </c>
      <c r="M117" s="24">
        <v>0</v>
      </c>
    </row>
    <row r="118" spans="1:13" ht="18.75" x14ac:dyDescent="0.25">
      <c r="A118" s="39"/>
      <c r="B118" s="39"/>
      <c r="C118" s="39"/>
      <c r="D118" s="39"/>
      <c r="E118" s="39"/>
      <c r="F118" s="39"/>
      <c r="G118" s="23" t="s">
        <v>67</v>
      </c>
      <c r="H118" s="24">
        <f>J118+K118+3585.3</f>
        <v>3585.3</v>
      </c>
      <c r="I118" s="24">
        <v>3502</v>
      </c>
      <c r="J118" s="24">
        <v>0</v>
      </c>
      <c r="K118" s="24">
        <v>0</v>
      </c>
      <c r="L118" s="24">
        <v>3585.3</v>
      </c>
      <c r="M118" s="24">
        <v>0</v>
      </c>
    </row>
    <row r="119" spans="1:13" s="16" customFormat="1" ht="37.5" x14ac:dyDescent="0.3">
      <c r="A119" s="39"/>
      <c r="B119" s="39"/>
      <c r="C119" s="39"/>
      <c r="D119" s="39"/>
      <c r="E119" s="39"/>
      <c r="F119" s="39"/>
      <c r="G119" s="20" t="s">
        <v>70</v>
      </c>
      <c r="H119" s="25">
        <f>J119+K119+L119+M119</f>
        <v>85.3</v>
      </c>
      <c r="I119" s="25">
        <v>0</v>
      </c>
      <c r="J119" s="25">
        <v>0</v>
      </c>
      <c r="K119" s="25">
        <v>0</v>
      </c>
      <c r="L119" s="25">
        <v>85.3</v>
      </c>
      <c r="M119" s="25">
        <v>0</v>
      </c>
    </row>
    <row r="120" spans="1:13" ht="18.75" x14ac:dyDescent="0.25">
      <c r="A120" s="39"/>
      <c r="B120" s="39"/>
      <c r="C120" s="39"/>
      <c r="D120" s="39"/>
      <c r="E120" s="39"/>
      <c r="F120" s="39"/>
      <c r="G120" s="21" t="s">
        <v>71</v>
      </c>
      <c r="H120" s="24">
        <f>J120+K120+3502</f>
        <v>3502</v>
      </c>
      <c r="I120" s="24">
        <v>0</v>
      </c>
      <c r="J120" s="24">
        <v>0</v>
      </c>
      <c r="K120" s="24">
        <v>0</v>
      </c>
      <c r="L120" s="24">
        <v>3502</v>
      </c>
      <c r="M120" s="24">
        <v>0</v>
      </c>
    </row>
    <row r="121" spans="1:13" s="16" customFormat="1" ht="37.5" x14ac:dyDescent="0.3">
      <c r="A121" s="39"/>
      <c r="B121" s="39"/>
      <c r="C121" s="39"/>
      <c r="D121" s="39"/>
      <c r="E121" s="39"/>
      <c r="F121" s="39"/>
      <c r="G121" s="27" t="s">
        <v>72</v>
      </c>
      <c r="H121" s="25">
        <f>J121+K121+L121+M121</f>
        <v>3445.1</v>
      </c>
      <c r="I121" s="25">
        <v>0</v>
      </c>
      <c r="J121" s="25">
        <v>0</v>
      </c>
      <c r="K121" s="25">
        <v>0</v>
      </c>
      <c r="L121" s="25">
        <v>3445.1</v>
      </c>
      <c r="M121" s="25">
        <v>0</v>
      </c>
    </row>
    <row r="122" spans="1:13" ht="19.5" customHeight="1" x14ac:dyDescent="0.25">
      <c r="A122" s="39"/>
      <c r="B122" s="39"/>
      <c r="C122" s="39"/>
      <c r="D122" s="39"/>
      <c r="E122" s="39"/>
      <c r="F122" s="39"/>
      <c r="G122" s="21" t="s">
        <v>2</v>
      </c>
      <c r="H122" s="24">
        <f>J122+K122+L122+M122</f>
        <v>0</v>
      </c>
      <c r="I122" s="24">
        <v>0</v>
      </c>
      <c r="J122" s="24">
        <v>0</v>
      </c>
      <c r="K122" s="24">
        <v>0</v>
      </c>
      <c r="L122" s="24">
        <v>0</v>
      </c>
      <c r="M122" s="24">
        <v>0</v>
      </c>
    </row>
    <row r="123" spans="1:13" ht="19.5" customHeight="1" x14ac:dyDescent="0.25">
      <c r="A123" s="39"/>
      <c r="B123" s="39"/>
      <c r="C123" s="39"/>
      <c r="D123" s="39"/>
      <c r="E123" s="39"/>
      <c r="F123" s="39"/>
      <c r="G123" s="21" t="s">
        <v>3</v>
      </c>
      <c r="H123" s="24">
        <f>J123+K123+L123+M123</f>
        <v>1240</v>
      </c>
      <c r="I123" s="24">
        <v>0</v>
      </c>
      <c r="J123" s="24">
        <v>0</v>
      </c>
      <c r="K123" s="24">
        <v>0</v>
      </c>
      <c r="L123" s="24">
        <v>1240</v>
      </c>
      <c r="M123" s="24">
        <v>0</v>
      </c>
    </row>
    <row r="124" spans="1:13" ht="19.5" customHeight="1" x14ac:dyDescent="0.25">
      <c r="A124" s="39"/>
      <c r="B124" s="39"/>
      <c r="C124" s="39"/>
      <c r="D124" s="39"/>
      <c r="E124" s="39"/>
      <c r="F124" s="39"/>
      <c r="G124" s="21" t="s">
        <v>4</v>
      </c>
      <c r="H124" s="24">
        <f>J124+K124+L124+M124</f>
        <v>0</v>
      </c>
      <c r="I124" s="24">
        <v>0</v>
      </c>
      <c r="J124" s="24">
        <v>0</v>
      </c>
      <c r="K124" s="24">
        <v>0</v>
      </c>
      <c r="L124" s="24">
        <v>0</v>
      </c>
      <c r="M124" s="24">
        <v>0</v>
      </c>
    </row>
    <row r="125" spans="1:13" ht="19.5" customHeight="1" x14ac:dyDescent="0.25">
      <c r="A125" s="39"/>
      <c r="B125" s="39"/>
      <c r="C125" s="39"/>
      <c r="D125" s="39"/>
      <c r="E125" s="39"/>
      <c r="F125" s="39"/>
      <c r="G125" s="21" t="s">
        <v>5</v>
      </c>
      <c r="H125" s="24">
        <f>J125+K125+L125+M125</f>
        <v>0</v>
      </c>
      <c r="I125" s="24">
        <v>0</v>
      </c>
      <c r="J125" s="24">
        <v>0</v>
      </c>
      <c r="K125" s="24">
        <v>0</v>
      </c>
      <c r="L125" s="24">
        <v>0</v>
      </c>
      <c r="M125" s="24">
        <v>0</v>
      </c>
    </row>
    <row r="126" spans="1:13" ht="19.5" customHeight="1" x14ac:dyDescent="0.25">
      <c r="A126" s="39"/>
      <c r="B126" s="39"/>
      <c r="C126" s="39"/>
      <c r="D126" s="39"/>
      <c r="E126" s="39"/>
      <c r="F126" s="39"/>
      <c r="G126" s="21" t="s">
        <v>29</v>
      </c>
      <c r="H126" s="24">
        <f t="shared" ref="H126:H131" si="38">J126+K126+L126+M126</f>
        <v>0</v>
      </c>
      <c r="I126" s="24">
        <v>0</v>
      </c>
      <c r="J126" s="24">
        <v>0</v>
      </c>
      <c r="K126" s="24">
        <v>0</v>
      </c>
      <c r="L126" s="24">
        <v>0</v>
      </c>
      <c r="M126" s="24">
        <v>0</v>
      </c>
    </row>
    <row r="127" spans="1:13" ht="19.5" customHeight="1" x14ac:dyDescent="0.25">
      <c r="A127" s="39"/>
      <c r="B127" s="39"/>
      <c r="C127" s="39"/>
      <c r="D127" s="39"/>
      <c r="E127" s="39"/>
      <c r="F127" s="39"/>
      <c r="G127" s="21" t="s">
        <v>36</v>
      </c>
      <c r="H127" s="24">
        <f t="shared" si="38"/>
        <v>0</v>
      </c>
      <c r="I127" s="24">
        <v>0</v>
      </c>
      <c r="J127" s="24">
        <v>0</v>
      </c>
      <c r="K127" s="24">
        <v>0</v>
      </c>
      <c r="L127" s="24">
        <v>0</v>
      </c>
      <c r="M127" s="24">
        <v>0</v>
      </c>
    </row>
    <row r="128" spans="1:13" ht="19.5" customHeight="1" x14ac:dyDescent="0.25">
      <c r="A128" s="39"/>
      <c r="B128" s="39"/>
      <c r="C128" s="39"/>
      <c r="D128" s="39"/>
      <c r="E128" s="39"/>
      <c r="F128" s="39"/>
      <c r="G128" s="21" t="s">
        <v>37</v>
      </c>
      <c r="H128" s="24">
        <f t="shared" si="38"/>
        <v>0</v>
      </c>
      <c r="I128" s="24">
        <v>0</v>
      </c>
      <c r="J128" s="24">
        <v>0</v>
      </c>
      <c r="K128" s="24">
        <v>0</v>
      </c>
      <c r="L128" s="24">
        <v>0</v>
      </c>
      <c r="M128" s="24">
        <v>0</v>
      </c>
    </row>
    <row r="129" spans="1:13" ht="19.5" customHeight="1" x14ac:dyDescent="0.25">
      <c r="A129" s="39"/>
      <c r="B129" s="39"/>
      <c r="C129" s="39"/>
      <c r="D129" s="39"/>
      <c r="E129" s="39"/>
      <c r="F129" s="39"/>
      <c r="G129" s="21" t="s">
        <v>38</v>
      </c>
      <c r="H129" s="24">
        <f t="shared" si="38"/>
        <v>0</v>
      </c>
      <c r="I129" s="24">
        <v>0</v>
      </c>
      <c r="J129" s="24">
        <v>0</v>
      </c>
      <c r="K129" s="24">
        <v>0</v>
      </c>
      <c r="L129" s="24">
        <v>0</v>
      </c>
      <c r="M129" s="24">
        <v>0</v>
      </c>
    </row>
    <row r="130" spans="1:13" ht="19.5" customHeight="1" x14ac:dyDescent="0.25">
      <c r="A130" s="39"/>
      <c r="B130" s="39"/>
      <c r="C130" s="39"/>
      <c r="D130" s="39"/>
      <c r="E130" s="39"/>
      <c r="F130" s="39"/>
      <c r="G130" s="21" t="s">
        <v>39</v>
      </c>
      <c r="H130" s="24">
        <f t="shared" ref="H130" si="39">J130+K130+L130+M130</f>
        <v>0</v>
      </c>
      <c r="I130" s="24">
        <v>0</v>
      </c>
      <c r="J130" s="24">
        <v>0</v>
      </c>
      <c r="K130" s="24">
        <v>0</v>
      </c>
      <c r="L130" s="24">
        <v>0</v>
      </c>
      <c r="M130" s="24">
        <v>0</v>
      </c>
    </row>
    <row r="131" spans="1:13" ht="19.5" customHeight="1" x14ac:dyDescent="0.25">
      <c r="A131" s="40"/>
      <c r="B131" s="40"/>
      <c r="C131" s="40"/>
      <c r="D131" s="40"/>
      <c r="E131" s="40"/>
      <c r="F131" s="40"/>
      <c r="G131" s="21" t="s">
        <v>121</v>
      </c>
      <c r="H131" s="24">
        <f t="shared" si="38"/>
        <v>0</v>
      </c>
      <c r="I131" s="24">
        <v>0</v>
      </c>
      <c r="J131" s="24">
        <v>0</v>
      </c>
      <c r="K131" s="24">
        <v>0</v>
      </c>
      <c r="L131" s="24">
        <v>0</v>
      </c>
      <c r="M131" s="24">
        <v>0</v>
      </c>
    </row>
    <row r="132" spans="1:13" ht="83.25" customHeight="1" x14ac:dyDescent="0.25">
      <c r="A132" s="38" t="s">
        <v>47</v>
      </c>
      <c r="B132" s="38" t="s">
        <v>14</v>
      </c>
      <c r="C132" s="38" t="s">
        <v>27</v>
      </c>
      <c r="D132" s="38">
        <v>175020.85</v>
      </c>
      <c r="E132" s="38" t="s">
        <v>31</v>
      </c>
      <c r="F132" s="38" t="s">
        <v>132</v>
      </c>
      <c r="G132" s="23" t="s">
        <v>65</v>
      </c>
      <c r="H132" s="24">
        <f>H133+H134+H135+H136+H138+H139+H140</f>
        <v>8852.4</v>
      </c>
      <c r="I132" s="24">
        <f>I133+I134+I135+I136+I138+I139</f>
        <v>4964.7999999999993</v>
      </c>
      <c r="J132" s="24">
        <v>0</v>
      </c>
      <c r="K132" s="24">
        <f>K133+K134+K135+K136+K138+K139</f>
        <v>0</v>
      </c>
      <c r="L132" s="24">
        <f>L133+L134+L135+3876.2+L138+L139+L140</f>
        <v>8852.4</v>
      </c>
      <c r="M132" s="24">
        <v>0</v>
      </c>
    </row>
    <row r="133" spans="1:13" ht="18.75" x14ac:dyDescent="0.25">
      <c r="A133" s="39"/>
      <c r="B133" s="39"/>
      <c r="C133" s="39"/>
      <c r="D133" s="39"/>
      <c r="E133" s="39"/>
      <c r="F133" s="39"/>
      <c r="G133" s="23" t="s">
        <v>0</v>
      </c>
      <c r="H133" s="24">
        <f>J133+K133+L133+M133</f>
        <v>1100</v>
      </c>
      <c r="I133" s="24">
        <v>1088.5999999999999</v>
      </c>
      <c r="J133" s="24">
        <v>0</v>
      </c>
      <c r="K133" s="24">
        <v>0</v>
      </c>
      <c r="L133" s="24">
        <v>1100</v>
      </c>
      <c r="M133" s="24">
        <v>0</v>
      </c>
    </row>
    <row r="134" spans="1:13" ht="18.75" x14ac:dyDescent="0.25">
      <c r="A134" s="39"/>
      <c r="B134" s="39"/>
      <c r="C134" s="39"/>
      <c r="D134" s="39"/>
      <c r="E134" s="39"/>
      <c r="F134" s="39"/>
      <c r="G134" s="21" t="s">
        <v>1</v>
      </c>
      <c r="H134" s="24">
        <f>J134+K134+L134+M134</f>
        <v>3876.2</v>
      </c>
      <c r="I134" s="24">
        <v>3876.2</v>
      </c>
      <c r="J134" s="24">
        <v>0</v>
      </c>
      <c r="K134" s="24">
        <v>0</v>
      </c>
      <c r="L134" s="24">
        <v>3876.2</v>
      </c>
      <c r="M134" s="24">
        <v>0</v>
      </c>
    </row>
    <row r="135" spans="1:13" ht="18.75" x14ac:dyDescent="0.25">
      <c r="A135" s="39"/>
      <c r="B135" s="39"/>
      <c r="C135" s="39"/>
      <c r="D135" s="39"/>
      <c r="E135" s="39"/>
      <c r="F135" s="39"/>
      <c r="G135" s="21" t="s">
        <v>2</v>
      </c>
      <c r="H135" s="24">
        <f>J135+K135+L135+M135</f>
        <v>0</v>
      </c>
      <c r="I135" s="24">
        <v>0</v>
      </c>
      <c r="J135" s="24">
        <v>0</v>
      </c>
      <c r="K135" s="24">
        <v>0</v>
      </c>
      <c r="L135" s="24">
        <v>0</v>
      </c>
      <c r="M135" s="24">
        <v>0</v>
      </c>
    </row>
    <row r="136" spans="1:13" ht="18.75" x14ac:dyDescent="0.25">
      <c r="A136" s="39"/>
      <c r="B136" s="39"/>
      <c r="C136" s="39"/>
      <c r="D136" s="39"/>
      <c r="E136" s="39"/>
      <c r="F136" s="39"/>
      <c r="G136" s="21" t="s">
        <v>74</v>
      </c>
      <c r="H136" s="24">
        <f>J136+K136+3876.2</f>
        <v>3876.2</v>
      </c>
      <c r="I136" s="24">
        <v>0</v>
      </c>
      <c r="J136" s="24">
        <v>0</v>
      </c>
      <c r="K136" s="24">
        <v>0</v>
      </c>
      <c r="L136" s="24">
        <v>3876.2</v>
      </c>
      <c r="M136" s="24">
        <v>0</v>
      </c>
    </row>
    <row r="137" spans="1:13" s="16" customFormat="1" ht="37.5" x14ac:dyDescent="0.3">
      <c r="A137" s="39"/>
      <c r="B137" s="39"/>
      <c r="C137" s="39"/>
      <c r="D137" s="39"/>
      <c r="E137" s="39"/>
      <c r="F137" s="39"/>
      <c r="G137" s="27" t="s">
        <v>73</v>
      </c>
      <c r="H137" s="25">
        <f>J137+K137+L137+M137</f>
        <v>3876.2</v>
      </c>
      <c r="I137" s="25">
        <v>0</v>
      </c>
      <c r="J137" s="25">
        <v>0</v>
      </c>
      <c r="K137" s="25">
        <v>0</v>
      </c>
      <c r="L137" s="25">
        <v>3876.2</v>
      </c>
      <c r="M137" s="25">
        <v>0</v>
      </c>
    </row>
    <row r="138" spans="1:13" ht="18.75" x14ac:dyDescent="0.25">
      <c r="A138" s="39"/>
      <c r="B138" s="39"/>
      <c r="C138" s="39"/>
      <c r="D138" s="39"/>
      <c r="E138" s="39"/>
      <c r="F138" s="39"/>
      <c r="G138" s="21" t="s">
        <v>4</v>
      </c>
      <c r="H138" s="24">
        <f>J138+K138+L138+M138</f>
        <v>0</v>
      </c>
      <c r="I138" s="24">
        <v>0</v>
      </c>
      <c r="J138" s="24">
        <v>0</v>
      </c>
      <c r="K138" s="24">
        <v>0</v>
      </c>
      <c r="L138" s="24">
        <v>0</v>
      </c>
      <c r="M138" s="24">
        <v>0</v>
      </c>
    </row>
    <row r="139" spans="1:13" ht="18.75" x14ac:dyDescent="0.25">
      <c r="A139" s="39"/>
      <c r="B139" s="39"/>
      <c r="C139" s="39"/>
      <c r="D139" s="39"/>
      <c r="E139" s="39"/>
      <c r="F139" s="39"/>
      <c r="G139" s="21" t="s">
        <v>5</v>
      </c>
      <c r="H139" s="24">
        <v>0</v>
      </c>
      <c r="I139" s="24">
        <v>0</v>
      </c>
      <c r="J139" s="24">
        <v>0</v>
      </c>
      <c r="K139" s="24">
        <v>0</v>
      </c>
      <c r="L139" s="24">
        <v>0</v>
      </c>
      <c r="M139" s="24">
        <v>0</v>
      </c>
    </row>
    <row r="140" spans="1:13" ht="18.75" x14ac:dyDescent="0.25">
      <c r="A140" s="39"/>
      <c r="B140" s="39"/>
      <c r="C140" s="39"/>
      <c r="D140" s="39"/>
      <c r="E140" s="39"/>
      <c r="F140" s="39"/>
      <c r="G140" s="21" t="s">
        <v>29</v>
      </c>
      <c r="H140" s="24">
        <v>0</v>
      </c>
      <c r="I140" s="24">
        <v>0</v>
      </c>
      <c r="J140" s="24">
        <v>0</v>
      </c>
      <c r="K140" s="24">
        <v>0</v>
      </c>
      <c r="L140" s="24">
        <v>0</v>
      </c>
      <c r="M140" s="24">
        <v>0</v>
      </c>
    </row>
    <row r="141" spans="1:13" ht="18.75" x14ac:dyDescent="0.25">
      <c r="A141" s="39"/>
      <c r="B141" s="39"/>
      <c r="C141" s="39"/>
      <c r="D141" s="39"/>
      <c r="E141" s="39"/>
      <c r="F141" s="39"/>
      <c r="G141" s="21" t="s">
        <v>36</v>
      </c>
      <c r="H141" s="24">
        <v>0</v>
      </c>
      <c r="I141" s="24">
        <v>0</v>
      </c>
      <c r="J141" s="24">
        <v>0</v>
      </c>
      <c r="K141" s="24">
        <v>0</v>
      </c>
      <c r="L141" s="24">
        <v>0</v>
      </c>
      <c r="M141" s="24">
        <v>0</v>
      </c>
    </row>
    <row r="142" spans="1:13" ht="18.75" x14ac:dyDescent="0.25">
      <c r="A142" s="39"/>
      <c r="B142" s="39"/>
      <c r="C142" s="39"/>
      <c r="D142" s="39"/>
      <c r="E142" s="39"/>
      <c r="F142" s="39"/>
      <c r="G142" s="21" t="s">
        <v>37</v>
      </c>
      <c r="H142" s="24">
        <v>0</v>
      </c>
      <c r="I142" s="24">
        <v>0</v>
      </c>
      <c r="J142" s="24">
        <v>0</v>
      </c>
      <c r="K142" s="24">
        <v>0</v>
      </c>
      <c r="L142" s="24">
        <v>0</v>
      </c>
      <c r="M142" s="24">
        <v>0</v>
      </c>
    </row>
    <row r="143" spans="1:13" ht="18.75" x14ac:dyDescent="0.25">
      <c r="A143" s="39"/>
      <c r="B143" s="39"/>
      <c r="C143" s="39"/>
      <c r="D143" s="39"/>
      <c r="E143" s="39"/>
      <c r="F143" s="39"/>
      <c r="G143" s="21" t="s">
        <v>38</v>
      </c>
      <c r="H143" s="24">
        <v>0</v>
      </c>
      <c r="I143" s="24">
        <v>0</v>
      </c>
      <c r="J143" s="24">
        <v>0</v>
      </c>
      <c r="K143" s="24">
        <v>0</v>
      </c>
      <c r="L143" s="24">
        <v>0</v>
      </c>
      <c r="M143" s="24">
        <v>0</v>
      </c>
    </row>
    <row r="144" spans="1:13" ht="18.75" x14ac:dyDescent="0.25">
      <c r="A144" s="39"/>
      <c r="B144" s="39"/>
      <c r="C144" s="39"/>
      <c r="D144" s="39"/>
      <c r="E144" s="39"/>
      <c r="F144" s="39"/>
      <c r="G144" s="21" t="s">
        <v>39</v>
      </c>
      <c r="H144" s="24">
        <v>0</v>
      </c>
      <c r="I144" s="24">
        <v>0</v>
      </c>
      <c r="J144" s="24">
        <v>0</v>
      </c>
      <c r="K144" s="24">
        <v>0</v>
      </c>
      <c r="L144" s="24">
        <v>0</v>
      </c>
      <c r="M144" s="24">
        <v>0</v>
      </c>
    </row>
    <row r="145" spans="1:15" ht="18.75" x14ac:dyDescent="0.25">
      <c r="A145" s="40"/>
      <c r="B145" s="40"/>
      <c r="C145" s="40"/>
      <c r="D145" s="40"/>
      <c r="E145" s="40"/>
      <c r="F145" s="40"/>
      <c r="G145" s="21" t="s">
        <v>121</v>
      </c>
      <c r="H145" s="24">
        <v>0</v>
      </c>
      <c r="I145" s="24">
        <v>0</v>
      </c>
      <c r="J145" s="24">
        <v>0</v>
      </c>
      <c r="K145" s="24">
        <v>0</v>
      </c>
      <c r="L145" s="24">
        <v>0</v>
      </c>
      <c r="M145" s="24">
        <v>0</v>
      </c>
    </row>
    <row r="146" spans="1:15" ht="76.5" customHeight="1" x14ac:dyDescent="0.25">
      <c r="A146" s="38" t="s">
        <v>62</v>
      </c>
      <c r="B146" s="38" t="s">
        <v>23</v>
      </c>
      <c r="C146" s="38" t="s">
        <v>22</v>
      </c>
      <c r="D146" s="50">
        <v>6500</v>
      </c>
      <c r="E146" s="38" t="s">
        <v>16</v>
      </c>
      <c r="F146" s="38" t="s">
        <v>61</v>
      </c>
      <c r="G146" s="23" t="s">
        <v>65</v>
      </c>
      <c r="H146" s="24">
        <f>H147+H148+H149+H150+H151+H152+H154</f>
        <v>10709.9</v>
      </c>
      <c r="I146" s="24">
        <f t="shared" ref="I146:M146" si="40">I147+I148+I149+I150+I151+I152</f>
        <v>6500</v>
      </c>
      <c r="J146" s="24">
        <f t="shared" si="40"/>
        <v>0</v>
      </c>
      <c r="K146" s="24">
        <f t="shared" si="40"/>
        <v>0</v>
      </c>
      <c r="L146" s="24">
        <f>L147+L148+L149+L150+L151+L152+L154</f>
        <v>10709.9</v>
      </c>
      <c r="M146" s="24">
        <f t="shared" si="40"/>
        <v>0</v>
      </c>
    </row>
    <row r="147" spans="1:15" ht="18.75" x14ac:dyDescent="0.25">
      <c r="A147" s="39"/>
      <c r="B147" s="39"/>
      <c r="C147" s="39"/>
      <c r="D147" s="39"/>
      <c r="E147" s="39"/>
      <c r="F147" s="39"/>
      <c r="G147" s="23" t="s">
        <v>0</v>
      </c>
      <c r="H147" s="24">
        <f t="shared" ref="H147:H150" si="41">J147+K147+L147+M147</f>
        <v>0</v>
      </c>
      <c r="I147" s="24">
        <v>0</v>
      </c>
      <c r="J147" s="24">
        <v>0</v>
      </c>
      <c r="K147" s="24">
        <v>0</v>
      </c>
      <c r="L147" s="24">
        <v>0</v>
      </c>
      <c r="M147" s="24">
        <v>0</v>
      </c>
    </row>
    <row r="148" spans="1:15" ht="18.75" x14ac:dyDescent="0.25">
      <c r="A148" s="39"/>
      <c r="B148" s="39"/>
      <c r="C148" s="39"/>
      <c r="D148" s="39"/>
      <c r="E148" s="39"/>
      <c r="F148" s="39"/>
      <c r="G148" s="21" t="s">
        <v>1</v>
      </c>
      <c r="H148" s="24">
        <f t="shared" si="41"/>
        <v>0</v>
      </c>
      <c r="I148" s="24">
        <v>0</v>
      </c>
      <c r="J148" s="24">
        <v>0</v>
      </c>
      <c r="K148" s="24">
        <v>0</v>
      </c>
      <c r="L148" s="24">
        <v>0</v>
      </c>
      <c r="M148" s="24">
        <v>0</v>
      </c>
    </row>
    <row r="149" spans="1:15" ht="18.75" x14ac:dyDescent="0.25">
      <c r="A149" s="39"/>
      <c r="B149" s="39"/>
      <c r="C149" s="39"/>
      <c r="D149" s="39"/>
      <c r="E149" s="39"/>
      <c r="F149" s="39"/>
      <c r="G149" s="21" t="s">
        <v>2</v>
      </c>
      <c r="H149" s="24">
        <f t="shared" si="41"/>
        <v>0</v>
      </c>
      <c r="I149" s="24">
        <v>0</v>
      </c>
      <c r="J149" s="24">
        <v>0</v>
      </c>
      <c r="K149" s="24">
        <v>0</v>
      </c>
      <c r="L149" s="24">
        <v>0</v>
      </c>
      <c r="M149" s="24">
        <v>0</v>
      </c>
    </row>
    <row r="150" spans="1:15" ht="18.75" x14ac:dyDescent="0.25">
      <c r="A150" s="39"/>
      <c r="B150" s="39"/>
      <c r="C150" s="39"/>
      <c r="D150" s="39"/>
      <c r="E150" s="39"/>
      <c r="F150" s="39"/>
      <c r="G150" s="21" t="s">
        <v>3</v>
      </c>
      <c r="H150" s="24">
        <f t="shared" si="41"/>
        <v>2290.1</v>
      </c>
      <c r="I150" s="24">
        <v>2290.1</v>
      </c>
      <c r="J150" s="24">
        <v>0</v>
      </c>
      <c r="K150" s="24">
        <v>0</v>
      </c>
      <c r="L150" s="24">
        <v>2290.1</v>
      </c>
      <c r="M150" s="24">
        <v>0</v>
      </c>
    </row>
    <row r="151" spans="1:15" ht="18.75" x14ac:dyDescent="0.25">
      <c r="A151" s="39"/>
      <c r="B151" s="39"/>
      <c r="C151" s="39"/>
      <c r="D151" s="39"/>
      <c r="E151" s="39"/>
      <c r="F151" s="39"/>
      <c r="G151" s="21" t="s">
        <v>4</v>
      </c>
      <c r="H151" s="24">
        <f>J151+K151+L151+M151</f>
        <v>4209.8999999999996</v>
      </c>
      <c r="I151" s="24">
        <v>4209.8999999999996</v>
      </c>
      <c r="J151" s="24">
        <v>0</v>
      </c>
      <c r="K151" s="24">
        <v>0</v>
      </c>
      <c r="L151" s="24">
        <v>4209.8999999999996</v>
      </c>
      <c r="M151" s="24">
        <v>0</v>
      </c>
    </row>
    <row r="152" spans="1:15" ht="18.75" x14ac:dyDescent="0.25">
      <c r="A152" s="39"/>
      <c r="B152" s="39"/>
      <c r="C152" s="39"/>
      <c r="D152" s="39"/>
      <c r="E152" s="39"/>
      <c r="F152" s="39"/>
      <c r="G152" s="23" t="s">
        <v>75</v>
      </c>
      <c r="H152" s="24">
        <f t="shared" ref="H152:H159" si="42">J152+K152+L152+M152</f>
        <v>4209.8999999999996</v>
      </c>
      <c r="I152" s="24">
        <v>0</v>
      </c>
      <c r="J152" s="24">
        <v>0</v>
      </c>
      <c r="K152" s="24">
        <v>0</v>
      </c>
      <c r="L152" s="24">
        <v>4209.8999999999996</v>
      </c>
      <c r="M152" s="24">
        <v>0</v>
      </c>
    </row>
    <row r="153" spans="1:15" s="16" customFormat="1" ht="37.5" x14ac:dyDescent="0.3">
      <c r="A153" s="39"/>
      <c r="B153" s="39"/>
      <c r="C153" s="39"/>
      <c r="D153" s="39"/>
      <c r="E153" s="39"/>
      <c r="F153" s="39"/>
      <c r="G153" s="14" t="s">
        <v>73</v>
      </c>
      <c r="H153" s="25">
        <f>J153+K153+L153+M153</f>
        <v>4209.8999999999996</v>
      </c>
      <c r="I153" s="25">
        <v>0</v>
      </c>
      <c r="J153" s="25">
        <v>0</v>
      </c>
      <c r="K153" s="25">
        <v>0</v>
      </c>
      <c r="L153" s="25">
        <v>4209.8999999999996</v>
      </c>
      <c r="M153" s="25">
        <v>0</v>
      </c>
    </row>
    <row r="154" spans="1:15" ht="18.75" x14ac:dyDescent="0.25">
      <c r="A154" s="39"/>
      <c r="B154" s="39"/>
      <c r="C154" s="39"/>
      <c r="D154" s="39"/>
      <c r="E154" s="39"/>
      <c r="F154" s="39"/>
      <c r="G154" s="21" t="s">
        <v>29</v>
      </c>
      <c r="H154" s="24">
        <f t="shared" si="42"/>
        <v>0</v>
      </c>
      <c r="I154" s="24">
        <v>0</v>
      </c>
      <c r="J154" s="24">
        <v>0</v>
      </c>
      <c r="K154" s="24">
        <v>0</v>
      </c>
      <c r="L154" s="24">
        <v>0</v>
      </c>
      <c r="M154" s="24">
        <v>0</v>
      </c>
    </row>
    <row r="155" spans="1:15" ht="18.75" x14ac:dyDescent="0.25">
      <c r="A155" s="39"/>
      <c r="B155" s="39"/>
      <c r="C155" s="39"/>
      <c r="D155" s="39"/>
      <c r="E155" s="39"/>
      <c r="F155" s="39"/>
      <c r="G155" s="21" t="s">
        <v>36</v>
      </c>
      <c r="H155" s="24">
        <f t="shared" si="42"/>
        <v>0</v>
      </c>
      <c r="I155" s="24">
        <v>0</v>
      </c>
      <c r="J155" s="24">
        <v>0</v>
      </c>
      <c r="K155" s="24">
        <v>0</v>
      </c>
      <c r="L155" s="24">
        <v>0</v>
      </c>
      <c r="M155" s="24">
        <v>0</v>
      </c>
    </row>
    <row r="156" spans="1:15" ht="18.75" x14ac:dyDescent="0.25">
      <c r="A156" s="39"/>
      <c r="B156" s="39"/>
      <c r="C156" s="39"/>
      <c r="D156" s="39"/>
      <c r="E156" s="39"/>
      <c r="F156" s="39"/>
      <c r="G156" s="21" t="s">
        <v>37</v>
      </c>
      <c r="H156" s="24">
        <f t="shared" si="42"/>
        <v>0</v>
      </c>
      <c r="I156" s="24">
        <v>0</v>
      </c>
      <c r="J156" s="24">
        <v>0</v>
      </c>
      <c r="K156" s="24">
        <v>0</v>
      </c>
      <c r="L156" s="24">
        <v>0</v>
      </c>
      <c r="M156" s="24">
        <v>0</v>
      </c>
    </row>
    <row r="157" spans="1:15" ht="18.75" x14ac:dyDescent="0.25">
      <c r="A157" s="39"/>
      <c r="B157" s="39"/>
      <c r="C157" s="39"/>
      <c r="D157" s="39"/>
      <c r="E157" s="39"/>
      <c r="F157" s="39"/>
      <c r="G157" s="21" t="s">
        <v>38</v>
      </c>
      <c r="H157" s="24">
        <f t="shared" si="42"/>
        <v>0</v>
      </c>
      <c r="I157" s="24">
        <v>0</v>
      </c>
      <c r="J157" s="24">
        <v>0</v>
      </c>
      <c r="K157" s="24">
        <v>0</v>
      </c>
      <c r="L157" s="24">
        <v>0</v>
      </c>
      <c r="M157" s="24">
        <v>0</v>
      </c>
    </row>
    <row r="158" spans="1:15" ht="18.75" x14ac:dyDescent="0.25">
      <c r="A158" s="39"/>
      <c r="B158" s="39"/>
      <c r="C158" s="39"/>
      <c r="D158" s="39"/>
      <c r="E158" s="39"/>
      <c r="F158" s="39"/>
      <c r="G158" s="21" t="s">
        <v>39</v>
      </c>
      <c r="H158" s="24">
        <f t="shared" ref="H158" si="43">J158+K158+L158+M158</f>
        <v>0</v>
      </c>
      <c r="I158" s="24">
        <v>0</v>
      </c>
      <c r="J158" s="24">
        <v>0</v>
      </c>
      <c r="K158" s="24">
        <v>0</v>
      </c>
      <c r="L158" s="24">
        <v>0</v>
      </c>
      <c r="M158" s="24">
        <v>0</v>
      </c>
    </row>
    <row r="159" spans="1:15" ht="18.75" x14ac:dyDescent="0.25">
      <c r="A159" s="40"/>
      <c r="B159" s="40"/>
      <c r="C159" s="40"/>
      <c r="D159" s="40"/>
      <c r="E159" s="40"/>
      <c r="F159" s="40"/>
      <c r="G159" s="21" t="s">
        <v>121</v>
      </c>
      <c r="H159" s="24">
        <f t="shared" si="42"/>
        <v>0</v>
      </c>
      <c r="I159" s="24">
        <v>0</v>
      </c>
      <c r="J159" s="24">
        <v>0</v>
      </c>
      <c r="K159" s="24">
        <v>0</v>
      </c>
      <c r="L159" s="24">
        <v>0</v>
      </c>
      <c r="M159" s="24">
        <v>0</v>
      </c>
    </row>
    <row r="160" spans="1:15" ht="79.5" customHeight="1" x14ac:dyDescent="0.25">
      <c r="A160" s="38" t="s">
        <v>76</v>
      </c>
      <c r="B160" s="76"/>
      <c r="C160" s="76"/>
      <c r="D160" s="76"/>
      <c r="E160" s="76"/>
      <c r="F160" s="76"/>
      <c r="G160" s="23" t="s">
        <v>65</v>
      </c>
      <c r="H160" s="24">
        <f>H161+H162+H163+H165+H167+H168+H169+H170+H171+H173+H174+H175</f>
        <v>852066.68692000001</v>
      </c>
      <c r="I160" s="24">
        <f t="shared" ref="I160:M160" si="44">I161+I162+I163+I165+I167+I168+I169+I170+I171+I173+I174+I175</f>
        <v>289448.44011000003</v>
      </c>
      <c r="J160" s="24">
        <f t="shared" si="44"/>
        <v>0</v>
      </c>
      <c r="K160" s="24">
        <f>K161+K162+K163+K165+K167+K168+K169+K170+K171+K173+K174+K175</f>
        <v>800657.54653000005</v>
      </c>
      <c r="L160" s="24">
        <f t="shared" si="44"/>
        <v>51409.14039</v>
      </c>
      <c r="M160" s="24">
        <f t="shared" si="44"/>
        <v>0</v>
      </c>
      <c r="O160" s="8">
        <f>H176+H190+H204</f>
        <v>167360</v>
      </c>
    </row>
    <row r="161" spans="1:13" ht="18.75" x14ac:dyDescent="0.25">
      <c r="A161" s="39"/>
      <c r="B161" s="77"/>
      <c r="C161" s="77"/>
      <c r="D161" s="77"/>
      <c r="E161" s="77"/>
      <c r="F161" s="77"/>
      <c r="G161" s="21" t="s">
        <v>0</v>
      </c>
      <c r="H161" s="24">
        <f>J161+K161+L161</f>
        <v>0</v>
      </c>
      <c r="I161" s="24">
        <f>I177+I191+I205</f>
        <v>0</v>
      </c>
      <c r="J161" s="24">
        <f t="shared" ref="J161:M161" si="45">J177+J191+J205</f>
        <v>0</v>
      </c>
      <c r="K161" s="24">
        <f t="shared" si="45"/>
        <v>0</v>
      </c>
      <c r="L161" s="24">
        <f t="shared" si="45"/>
        <v>0</v>
      </c>
      <c r="M161" s="24">
        <f t="shared" si="45"/>
        <v>0</v>
      </c>
    </row>
    <row r="162" spans="1:13" ht="18.75" x14ac:dyDescent="0.25">
      <c r="A162" s="39"/>
      <c r="B162" s="77"/>
      <c r="C162" s="77"/>
      <c r="D162" s="77"/>
      <c r="E162" s="77"/>
      <c r="F162" s="77"/>
      <c r="G162" s="21" t="s">
        <v>1</v>
      </c>
      <c r="H162" s="24">
        <f t="shared" ref="H162:H167" si="46">J162+K162+L162</f>
        <v>0</v>
      </c>
      <c r="I162" s="24">
        <f>I178+I192+I206</f>
        <v>0</v>
      </c>
      <c r="J162" s="24">
        <v>0</v>
      </c>
      <c r="K162" s="24">
        <f>K178+K192+K206</f>
        <v>0</v>
      </c>
      <c r="L162" s="24">
        <v>0</v>
      </c>
      <c r="M162" s="24">
        <v>0</v>
      </c>
    </row>
    <row r="163" spans="1:13" ht="18.75" x14ac:dyDescent="0.25">
      <c r="A163" s="39"/>
      <c r="B163" s="77"/>
      <c r="C163" s="77"/>
      <c r="D163" s="77"/>
      <c r="E163" s="77"/>
      <c r="F163" s="77"/>
      <c r="G163" s="21" t="s">
        <v>69</v>
      </c>
      <c r="H163" s="24">
        <f>J163+K163+L163</f>
        <v>99201.7</v>
      </c>
      <c r="I163" s="24">
        <f>I179+I193+I207</f>
        <v>0</v>
      </c>
      <c r="J163" s="24">
        <v>0</v>
      </c>
      <c r="K163" s="24">
        <f>K179+K193+K207</f>
        <v>94196.4</v>
      </c>
      <c r="L163" s="24">
        <f>47.6+L193+L207</f>
        <v>5005.3</v>
      </c>
      <c r="M163" s="24">
        <v>0</v>
      </c>
    </row>
    <row r="164" spans="1:13" s="16" customFormat="1" ht="37.5" x14ac:dyDescent="0.3">
      <c r="A164" s="39"/>
      <c r="B164" s="77"/>
      <c r="C164" s="77"/>
      <c r="D164" s="77"/>
      <c r="E164" s="77"/>
      <c r="F164" s="77"/>
      <c r="G164" s="27" t="s">
        <v>70</v>
      </c>
      <c r="H164" s="25">
        <f>J164+K164+L164+M164</f>
        <v>37087.9</v>
      </c>
      <c r="I164" s="25">
        <v>0</v>
      </c>
      <c r="J164" s="25">
        <f>J180</f>
        <v>0</v>
      </c>
      <c r="K164" s="25">
        <f t="shared" ref="K164:M164" si="47">K180</f>
        <v>37040.300000000003</v>
      </c>
      <c r="L164" s="25">
        <f t="shared" si="47"/>
        <v>47.6</v>
      </c>
      <c r="M164" s="25">
        <f t="shared" si="47"/>
        <v>0</v>
      </c>
    </row>
    <row r="165" spans="1:13" ht="18.75" x14ac:dyDescent="0.25">
      <c r="A165" s="39"/>
      <c r="B165" s="77"/>
      <c r="C165" s="77"/>
      <c r="D165" s="77"/>
      <c r="E165" s="77"/>
      <c r="F165" s="77"/>
      <c r="G165" s="21" t="s">
        <v>3</v>
      </c>
      <c r="H165" s="24">
        <f t="shared" si="46"/>
        <v>40499.5</v>
      </c>
      <c r="I165" s="24">
        <f>I181+I194+I208</f>
        <v>0</v>
      </c>
      <c r="J165" s="24">
        <f>J181+J194+J208</f>
        <v>0</v>
      </c>
      <c r="K165" s="24">
        <f>K181+K194+K208</f>
        <v>37040.300000000003</v>
      </c>
      <c r="L165" s="24">
        <f>L181+1509.7+L208</f>
        <v>3459.2</v>
      </c>
      <c r="M165" s="24">
        <v>0</v>
      </c>
    </row>
    <row r="166" spans="1:13" s="16" customFormat="1" ht="37.5" x14ac:dyDescent="0.3">
      <c r="A166" s="39"/>
      <c r="B166" s="77"/>
      <c r="C166" s="77"/>
      <c r="D166" s="77"/>
      <c r="E166" s="77"/>
      <c r="F166" s="77"/>
      <c r="G166" s="27" t="s">
        <v>70</v>
      </c>
      <c r="H166" s="25">
        <f>J166+K166+1509.7</f>
        <v>1509.7</v>
      </c>
      <c r="I166" s="25">
        <v>0</v>
      </c>
      <c r="J166" s="25">
        <f>J195</f>
        <v>0</v>
      </c>
      <c r="K166" s="25">
        <f t="shared" ref="K166:M166" si="48">K195</f>
        <v>0</v>
      </c>
      <c r="L166" s="25">
        <f>L195</f>
        <v>1509.7</v>
      </c>
      <c r="M166" s="25">
        <f t="shared" si="48"/>
        <v>0</v>
      </c>
    </row>
    <row r="167" spans="1:13" ht="18.75" x14ac:dyDescent="0.25">
      <c r="A167" s="39"/>
      <c r="B167" s="77"/>
      <c r="C167" s="77"/>
      <c r="D167" s="77"/>
      <c r="E167" s="77"/>
      <c r="F167" s="77"/>
      <c r="G167" s="21" t="s">
        <v>4</v>
      </c>
      <c r="H167" s="24">
        <f t="shared" si="46"/>
        <v>27658.800000000003</v>
      </c>
      <c r="I167" s="24">
        <f>I182+I196+I209</f>
        <v>0</v>
      </c>
      <c r="J167" s="24">
        <v>0</v>
      </c>
      <c r="K167" s="24">
        <f>K182+K196+K209</f>
        <v>26275.9</v>
      </c>
      <c r="L167" s="24">
        <f>L182+L196+L209</f>
        <v>1382.9</v>
      </c>
      <c r="M167" s="24">
        <v>0</v>
      </c>
    </row>
    <row r="168" spans="1:13" ht="18.75" x14ac:dyDescent="0.25">
      <c r="A168" s="39"/>
      <c r="B168" s="77"/>
      <c r="C168" s="77"/>
      <c r="D168" s="77"/>
      <c r="E168" s="77"/>
      <c r="F168" s="77"/>
      <c r="G168" s="21" t="s">
        <v>5</v>
      </c>
      <c r="H168" s="24">
        <f>J168+K168+L168</f>
        <v>0</v>
      </c>
      <c r="I168" s="24">
        <f>I183+I197+I210+I223</f>
        <v>0</v>
      </c>
      <c r="J168" s="24">
        <v>0</v>
      </c>
      <c r="K168" s="24">
        <f>K183+K197+K210</f>
        <v>0</v>
      </c>
      <c r="L168" s="24">
        <f>L183+L197+L210</f>
        <v>0</v>
      </c>
      <c r="M168" s="24">
        <v>0</v>
      </c>
    </row>
    <row r="169" spans="1:13" ht="18.75" x14ac:dyDescent="0.25">
      <c r="A169" s="39"/>
      <c r="B169" s="77"/>
      <c r="C169" s="77"/>
      <c r="D169" s="77"/>
      <c r="E169" s="77"/>
      <c r="F169" s="77"/>
      <c r="G169" s="21" t="s">
        <v>29</v>
      </c>
      <c r="H169" s="24">
        <f>J169+K169+L169</f>
        <v>27282.5</v>
      </c>
      <c r="I169" s="24">
        <f>I184+I198+I211+I224+I237</f>
        <v>27282.5</v>
      </c>
      <c r="J169" s="24">
        <v>0</v>
      </c>
      <c r="K169" s="24">
        <f>K184+K198+K211+K224+K237</f>
        <v>25166.1</v>
      </c>
      <c r="L169" s="24">
        <f>L184+L198+L211+L224+L237</f>
        <v>2116.4</v>
      </c>
      <c r="M169" s="24">
        <v>0</v>
      </c>
    </row>
    <row r="170" spans="1:13" ht="18.75" x14ac:dyDescent="0.25">
      <c r="A170" s="39"/>
      <c r="B170" s="77"/>
      <c r="C170" s="77"/>
      <c r="D170" s="77"/>
      <c r="E170" s="77"/>
      <c r="F170" s="77"/>
      <c r="G170" s="21" t="s">
        <v>36</v>
      </c>
      <c r="H170" s="24">
        <f>J170+K170+L170</f>
        <v>84240.000000000015</v>
      </c>
      <c r="I170" s="24">
        <f>I185+I199+I212+I252+I225+I238+I266+I279+I292+I305</f>
        <v>28523.599999999999</v>
      </c>
      <c r="J170" s="24">
        <v>0</v>
      </c>
      <c r="K170" s="24">
        <f>K185+K199+K212+K252+K225+K238+K266+K279+K292+K305</f>
        <v>79185.700000000012</v>
      </c>
      <c r="L170" s="24">
        <f>L185+L199+L212+L252+L225+L238+L266+L279+L292+L305</f>
        <v>5054.2999999999993</v>
      </c>
      <c r="M170" s="24">
        <v>0</v>
      </c>
    </row>
    <row r="171" spans="1:13" ht="18.75" x14ac:dyDescent="0.25">
      <c r="A171" s="39"/>
      <c r="B171" s="77"/>
      <c r="C171" s="77"/>
      <c r="D171" s="77"/>
      <c r="E171" s="77"/>
      <c r="F171" s="77"/>
      <c r="G171" s="21" t="s">
        <v>37</v>
      </c>
      <c r="H171" s="24">
        <f>J171+K171+L171</f>
        <v>130276.28692000001</v>
      </c>
      <c r="I171" s="24">
        <f>I186+I200+I213+I253+I226+I240+I267+I280+I293+I306</f>
        <v>33847.64011</v>
      </c>
      <c r="J171" s="24">
        <v>0</v>
      </c>
      <c r="K171" s="24">
        <f>K186+K200+K213+K253+K226+K240+K267+K280+K293+K306</f>
        <v>122459.74653000002</v>
      </c>
      <c r="L171" s="24">
        <f>L186+L200+L213+L253+L226+L240+L267+L280+L293+L306</f>
        <v>7816.5403900000001</v>
      </c>
      <c r="M171" s="24">
        <v>0</v>
      </c>
    </row>
    <row r="172" spans="1:13" ht="37.5" x14ac:dyDescent="0.25">
      <c r="A172" s="39"/>
      <c r="B172" s="77"/>
      <c r="C172" s="77"/>
      <c r="D172" s="77"/>
      <c r="E172" s="77"/>
      <c r="F172" s="77"/>
      <c r="G172" s="14" t="s">
        <v>73</v>
      </c>
      <c r="H172" s="25">
        <f t="shared" ref="H172" si="49">J172+K172+L172</f>
        <v>38075.800000000003</v>
      </c>
      <c r="I172" s="25">
        <v>0</v>
      </c>
      <c r="J172" s="25">
        <v>0</v>
      </c>
      <c r="K172" s="25">
        <v>35791.300000000003</v>
      </c>
      <c r="L172" s="25">
        <v>2284.5</v>
      </c>
      <c r="M172" s="25">
        <v>0</v>
      </c>
    </row>
    <row r="173" spans="1:13" ht="27" customHeight="1" x14ac:dyDescent="0.25">
      <c r="A173" s="39"/>
      <c r="B173" s="77"/>
      <c r="C173" s="77"/>
      <c r="D173" s="77"/>
      <c r="E173" s="77"/>
      <c r="F173" s="77"/>
      <c r="G173" s="21" t="s">
        <v>38</v>
      </c>
      <c r="H173" s="24">
        <f>H187+H201+H214+H255+H227+H241+H268+H281+H294+H307+H346</f>
        <v>381034.4</v>
      </c>
      <c r="I173" s="24">
        <f>I187+I201+I214+I255+I227+I241+I268+I281+I294+I307+I346</f>
        <v>137921.20000000001</v>
      </c>
      <c r="J173" s="24">
        <f t="shared" ref="J173:M173" si="50">J187+J201+J214+J255+J227+J241+J268+J281+J294+J307</f>
        <v>0</v>
      </c>
      <c r="K173" s="24">
        <f>K187+K201+K214+K255+K227+K241+K268+K281+K294+K307+K346</f>
        <v>358172.4</v>
      </c>
      <c r="L173" s="24">
        <f>L187+L201+L214+L255+L227+L241+L268+L281+L294+L307+L346</f>
        <v>22862</v>
      </c>
      <c r="M173" s="24">
        <f t="shared" si="50"/>
        <v>0</v>
      </c>
    </row>
    <row r="174" spans="1:13" ht="18.75" x14ac:dyDescent="0.25">
      <c r="A174" s="39"/>
      <c r="B174" s="77"/>
      <c r="C174" s="77"/>
      <c r="D174" s="77"/>
      <c r="E174" s="77"/>
      <c r="F174" s="77"/>
      <c r="G174" s="21" t="s">
        <v>39</v>
      </c>
      <c r="H174" s="24">
        <f>H188+H202+H215+H228+H242+H256+H269+H282+H295+H308+H321+H334</f>
        <v>61873.5</v>
      </c>
      <c r="I174" s="24">
        <f>I188+I202+I215+I228+I242+I256+I269+I282+I295+I308+I321+I334</f>
        <v>61873.5</v>
      </c>
      <c r="J174" s="24">
        <f t="shared" ref="J174:K174" si="51">J188+J202+J215+J228+J242+J256+J269+J282+J295+J308+J321+J334</f>
        <v>0</v>
      </c>
      <c r="K174" s="24">
        <f t="shared" si="51"/>
        <v>58161</v>
      </c>
      <c r="L174" s="24">
        <f>L188+L202+L215+L228+L242+L256+L269+L282+L295+L308+L321+L334</f>
        <v>3712.5</v>
      </c>
      <c r="M174" s="24">
        <f t="shared" ref="I174:M175" si="52">M188+M202+M215+M228+M242+M256+M269+M282+M295+M308</f>
        <v>0</v>
      </c>
    </row>
    <row r="175" spans="1:13" ht="18.75" x14ac:dyDescent="0.25">
      <c r="A175" s="40"/>
      <c r="B175" s="78"/>
      <c r="C175" s="78"/>
      <c r="D175" s="78"/>
      <c r="E175" s="78"/>
      <c r="F175" s="78"/>
      <c r="G175" s="21" t="s">
        <v>121</v>
      </c>
      <c r="H175" s="24">
        <f>H189+H203+H216+H229+H243+H257+H270+H283+H296+H309</f>
        <v>0</v>
      </c>
      <c r="I175" s="24">
        <f t="shared" si="52"/>
        <v>0</v>
      </c>
      <c r="J175" s="24">
        <f t="shared" si="52"/>
        <v>0</v>
      </c>
      <c r="K175" s="24">
        <f t="shared" si="52"/>
        <v>0</v>
      </c>
      <c r="L175" s="24">
        <f t="shared" si="52"/>
        <v>0</v>
      </c>
      <c r="M175" s="24">
        <f t="shared" si="52"/>
        <v>0</v>
      </c>
    </row>
    <row r="176" spans="1:13" ht="79.5" customHeight="1" x14ac:dyDescent="0.25">
      <c r="A176" s="38" t="s">
        <v>48</v>
      </c>
      <c r="B176" s="73" t="s">
        <v>14</v>
      </c>
      <c r="C176" s="73" t="s">
        <v>17</v>
      </c>
      <c r="D176" s="73" t="s">
        <v>60</v>
      </c>
      <c r="E176" s="73" t="s">
        <v>16</v>
      </c>
      <c r="F176" s="73" t="s">
        <v>133</v>
      </c>
      <c r="G176" s="23" t="s">
        <v>66</v>
      </c>
      <c r="H176" s="24">
        <f>J176+K176+L176+M176</f>
        <v>47.6</v>
      </c>
      <c r="I176" s="24">
        <f>I177+I178+I179+I181+I182+I183</f>
        <v>0</v>
      </c>
      <c r="J176" s="24">
        <f>+J177+J178+J179+J181+J182+J183</f>
        <v>0</v>
      </c>
      <c r="K176" s="24">
        <f>K177+K178+K179+K181+K182+K183+K184+K185+K186+K187+K188+K189</f>
        <v>0</v>
      </c>
      <c r="L176" s="24">
        <f>L177+L178+L179+L181+L182+L183+L184+L185+L186+L187+L188+L189</f>
        <v>47.6</v>
      </c>
      <c r="M176" s="24">
        <f>M177+M178+M179+M181+M182+M183</f>
        <v>0</v>
      </c>
    </row>
    <row r="177" spans="1:13" ht="18.75" x14ac:dyDescent="0.25">
      <c r="A177" s="39"/>
      <c r="B177" s="74"/>
      <c r="C177" s="74"/>
      <c r="D177" s="74"/>
      <c r="E177" s="74"/>
      <c r="F177" s="74"/>
      <c r="G177" s="21" t="s">
        <v>0</v>
      </c>
      <c r="H177" s="24">
        <f>J177+K177+L177+M177</f>
        <v>0</v>
      </c>
      <c r="I177" s="24">
        <v>0</v>
      </c>
      <c r="J177" s="24">
        <v>0</v>
      </c>
      <c r="K177" s="24">
        <f>K191+K205+K218+K350</f>
        <v>0</v>
      </c>
      <c r="L177" s="24">
        <v>0</v>
      </c>
      <c r="M177" s="24">
        <v>0</v>
      </c>
    </row>
    <row r="178" spans="1:13" ht="18.75" x14ac:dyDescent="0.25">
      <c r="A178" s="39"/>
      <c r="B178" s="74"/>
      <c r="C178" s="74"/>
      <c r="D178" s="74"/>
      <c r="E178" s="74"/>
      <c r="F178" s="74"/>
      <c r="G178" s="21" t="s">
        <v>1</v>
      </c>
      <c r="H178" s="24">
        <f>J178+K178+L178+M178</f>
        <v>0</v>
      </c>
      <c r="I178" s="24">
        <v>0</v>
      </c>
      <c r="J178" s="24">
        <v>0</v>
      </c>
      <c r="K178" s="24">
        <f>K192+K206+K219+K351</f>
        <v>0</v>
      </c>
      <c r="L178" s="24">
        <v>0</v>
      </c>
      <c r="M178" s="24">
        <v>0</v>
      </c>
    </row>
    <row r="179" spans="1:13" ht="18.75" x14ac:dyDescent="0.25">
      <c r="A179" s="39"/>
      <c r="B179" s="74"/>
      <c r="C179" s="74"/>
      <c r="D179" s="74"/>
      <c r="E179" s="74"/>
      <c r="F179" s="74"/>
      <c r="G179" s="21" t="s">
        <v>69</v>
      </c>
      <c r="H179" s="24">
        <f>47.6</f>
        <v>47.6</v>
      </c>
      <c r="I179" s="24">
        <v>0</v>
      </c>
      <c r="J179" s="24">
        <v>0</v>
      </c>
      <c r="K179" s="24">
        <v>0</v>
      </c>
      <c r="L179" s="24">
        <v>47.6</v>
      </c>
      <c r="M179" s="24">
        <v>0</v>
      </c>
    </row>
    <row r="180" spans="1:13" s="16" customFormat="1" ht="37.5" x14ac:dyDescent="0.3">
      <c r="A180" s="39"/>
      <c r="B180" s="74"/>
      <c r="C180" s="74"/>
      <c r="D180" s="74"/>
      <c r="E180" s="74"/>
      <c r="F180" s="74"/>
      <c r="G180" s="27" t="s">
        <v>70</v>
      </c>
      <c r="H180" s="25">
        <f>J180+K180+L180+M180</f>
        <v>37087.9</v>
      </c>
      <c r="I180" s="25">
        <v>0</v>
      </c>
      <c r="J180" s="25">
        <v>0</v>
      </c>
      <c r="K180" s="24">
        <f>K194+K208+K221+K353</f>
        <v>37040.300000000003</v>
      </c>
      <c r="L180" s="25">
        <v>47.6</v>
      </c>
      <c r="M180" s="25">
        <v>0</v>
      </c>
    </row>
    <row r="181" spans="1:13" ht="18.75" x14ac:dyDescent="0.25">
      <c r="A181" s="39"/>
      <c r="B181" s="74"/>
      <c r="C181" s="74"/>
      <c r="D181" s="74"/>
      <c r="E181" s="74"/>
      <c r="F181" s="74"/>
      <c r="G181" s="21" t="s">
        <v>3</v>
      </c>
      <c r="H181" s="24">
        <v>0</v>
      </c>
      <c r="I181" s="24">
        <v>0</v>
      </c>
      <c r="J181" s="24">
        <v>0</v>
      </c>
      <c r="K181" s="24">
        <v>0</v>
      </c>
      <c r="L181" s="24">
        <v>0</v>
      </c>
      <c r="M181" s="24">
        <v>0</v>
      </c>
    </row>
    <row r="182" spans="1:13" ht="18.75" x14ac:dyDescent="0.25">
      <c r="A182" s="39"/>
      <c r="B182" s="74"/>
      <c r="C182" s="74"/>
      <c r="D182" s="74"/>
      <c r="E182" s="74"/>
      <c r="F182" s="74"/>
      <c r="G182" s="21" t="s">
        <v>4</v>
      </c>
      <c r="H182" s="24">
        <v>0</v>
      </c>
      <c r="I182" s="24">
        <v>0</v>
      </c>
      <c r="J182" s="24">
        <v>0</v>
      </c>
      <c r="K182" s="24">
        <f>K196+K210+K223+K355</f>
        <v>0</v>
      </c>
      <c r="L182" s="24">
        <v>0</v>
      </c>
      <c r="M182" s="24">
        <v>0</v>
      </c>
    </row>
    <row r="183" spans="1:13" ht="18.75" x14ac:dyDescent="0.25">
      <c r="A183" s="39"/>
      <c r="B183" s="74"/>
      <c r="C183" s="74"/>
      <c r="D183" s="74"/>
      <c r="E183" s="74"/>
      <c r="F183" s="74"/>
      <c r="G183" s="21" t="s">
        <v>5</v>
      </c>
      <c r="H183" s="24">
        <v>0</v>
      </c>
      <c r="I183" s="24">
        <v>0</v>
      </c>
      <c r="J183" s="24">
        <v>0</v>
      </c>
      <c r="K183" s="24">
        <v>0</v>
      </c>
      <c r="L183" s="24">
        <v>0</v>
      </c>
      <c r="M183" s="24">
        <v>0</v>
      </c>
    </row>
    <row r="184" spans="1:13" ht="18.75" x14ac:dyDescent="0.25">
      <c r="A184" s="39"/>
      <c r="B184" s="74"/>
      <c r="C184" s="74"/>
      <c r="D184" s="74"/>
      <c r="E184" s="74"/>
      <c r="F184" s="74"/>
      <c r="G184" s="21" t="s">
        <v>29</v>
      </c>
      <c r="H184" s="24">
        <v>0</v>
      </c>
      <c r="I184" s="24">
        <v>0</v>
      </c>
      <c r="J184" s="24">
        <v>0</v>
      </c>
      <c r="K184" s="24">
        <v>0</v>
      </c>
      <c r="L184" s="24">
        <v>0</v>
      </c>
      <c r="M184" s="24">
        <v>0</v>
      </c>
    </row>
    <row r="185" spans="1:13" ht="18.75" x14ac:dyDescent="0.25">
      <c r="A185" s="39"/>
      <c r="B185" s="74"/>
      <c r="C185" s="74"/>
      <c r="D185" s="74"/>
      <c r="E185" s="74"/>
      <c r="F185" s="74"/>
      <c r="G185" s="21" t="s">
        <v>36</v>
      </c>
      <c r="H185" s="24">
        <v>0</v>
      </c>
      <c r="I185" s="24">
        <v>0</v>
      </c>
      <c r="J185" s="24">
        <v>0</v>
      </c>
      <c r="K185" s="24">
        <v>0</v>
      </c>
      <c r="L185" s="24">
        <v>0</v>
      </c>
      <c r="M185" s="24">
        <v>0</v>
      </c>
    </row>
    <row r="186" spans="1:13" ht="18.75" x14ac:dyDescent="0.25">
      <c r="A186" s="39"/>
      <c r="B186" s="74"/>
      <c r="C186" s="74"/>
      <c r="D186" s="74"/>
      <c r="E186" s="74"/>
      <c r="F186" s="74"/>
      <c r="G186" s="21" t="s">
        <v>37</v>
      </c>
      <c r="H186" s="24">
        <v>0</v>
      </c>
      <c r="I186" s="24">
        <v>0</v>
      </c>
      <c r="J186" s="24">
        <v>0</v>
      </c>
      <c r="K186" s="24">
        <v>0</v>
      </c>
      <c r="L186" s="24">
        <v>0</v>
      </c>
      <c r="M186" s="24">
        <v>0</v>
      </c>
    </row>
    <row r="187" spans="1:13" ht="18.75" x14ac:dyDescent="0.25">
      <c r="A187" s="39"/>
      <c r="B187" s="74"/>
      <c r="C187" s="74"/>
      <c r="D187" s="74"/>
      <c r="E187" s="74"/>
      <c r="F187" s="74"/>
      <c r="G187" s="21" t="s">
        <v>38</v>
      </c>
      <c r="H187" s="24">
        <v>0</v>
      </c>
      <c r="I187" s="24">
        <v>0</v>
      </c>
      <c r="J187" s="24">
        <v>0</v>
      </c>
      <c r="K187" s="24">
        <v>0</v>
      </c>
      <c r="L187" s="24">
        <v>0</v>
      </c>
      <c r="M187" s="24">
        <v>0</v>
      </c>
    </row>
    <row r="188" spans="1:13" ht="18.75" x14ac:dyDescent="0.25">
      <c r="A188" s="39"/>
      <c r="B188" s="74"/>
      <c r="C188" s="74"/>
      <c r="D188" s="74"/>
      <c r="E188" s="74"/>
      <c r="F188" s="74"/>
      <c r="G188" s="21" t="s">
        <v>39</v>
      </c>
      <c r="H188" s="24">
        <v>0</v>
      </c>
      <c r="I188" s="24">
        <v>0</v>
      </c>
      <c r="J188" s="24">
        <v>0</v>
      </c>
      <c r="K188" s="24">
        <v>0</v>
      </c>
      <c r="L188" s="24">
        <v>0</v>
      </c>
      <c r="M188" s="24">
        <v>0</v>
      </c>
    </row>
    <row r="189" spans="1:13" ht="18.75" x14ac:dyDescent="0.25">
      <c r="A189" s="40"/>
      <c r="B189" s="75"/>
      <c r="C189" s="75"/>
      <c r="D189" s="75"/>
      <c r="E189" s="75"/>
      <c r="F189" s="75"/>
      <c r="G189" s="21" t="s">
        <v>121</v>
      </c>
      <c r="H189" s="24">
        <v>0</v>
      </c>
      <c r="I189" s="24">
        <v>0</v>
      </c>
      <c r="J189" s="24">
        <v>0</v>
      </c>
      <c r="K189" s="24">
        <v>0</v>
      </c>
      <c r="L189" s="24">
        <v>0</v>
      </c>
      <c r="M189" s="24">
        <v>0</v>
      </c>
    </row>
    <row r="190" spans="1:13" ht="81.75" customHeight="1" x14ac:dyDescent="0.25">
      <c r="A190" s="38" t="s">
        <v>49</v>
      </c>
      <c r="B190" s="38" t="s">
        <v>14</v>
      </c>
      <c r="C190" s="38" t="s">
        <v>25</v>
      </c>
      <c r="D190" s="90">
        <v>174899</v>
      </c>
      <c r="E190" s="38" t="s">
        <v>16</v>
      </c>
      <c r="F190" s="38" t="s">
        <v>134</v>
      </c>
      <c r="G190" s="23" t="s">
        <v>66</v>
      </c>
      <c r="H190" s="24">
        <f>H191+H192+H193+H194+H196+H197</f>
        <v>60770.7</v>
      </c>
      <c r="I190" s="24">
        <v>0</v>
      </c>
      <c r="J190" s="24">
        <v>0</v>
      </c>
      <c r="K190" s="24">
        <f>K191+K192+K193+K194+K196+K197+K198+K199+K200+K201+K202+K203</f>
        <v>56298</v>
      </c>
      <c r="L190" s="24">
        <f>L191+L192+L193+L194+L196+L197+L198+L199+L200+L201+L202+L203</f>
        <v>4472.7</v>
      </c>
      <c r="M190" s="24">
        <v>0</v>
      </c>
    </row>
    <row r="191" spans="1:13" ht="18.75" x14ac:dyDescent="0.25">
      <c r="A191" s="39"/>
      <c r="B191" s="39"/>
      <c r="C191" s="39"/>
      <c r="D191" s="91"/>
      <c r="E191" s="39"/>
      <c r="F191" s="39"/>
      <c r="G191" s="23" t="s">
        <v>0</v>
      </c>
      <c r="H191" s="24">
        <v>0</v>
      </c>
      <c r="I191" s="24">
        <v>0</v>
      </c>
      <c r="J191" s="24">
        <v>0</v>
      </c>
      <c r="K191" s="24">
        <f>K205+K219+K232+K363</f>
        <v>0</v>
      </c>
      <c r="L191" s="24">
        <v>0</v>
      </c>
      <c r="M191" s="24">
        <v>0</v>
      </c>
    </row>
    <row r="192" spans="1:13" ht="18.75" x14ac:dyDescent="0.25">
      <c r="A192" s="39"/>
      <c r="B192" s="39"/>
      <c r="C192" s="39"/>
      <c r="D192" s="91"/>
      <c r="E192" s="39"/>
      <c r="F192" s="39"/>
      <c r="G192" s="21" t="s">
        <v>1</v>
      </c>
      <c r="H192" s="24">
        <f>J192+K192+L192+M192</f>
        <v>0</v>
      </c>
      <c r="I192" s="24">
        <v>0</v>
      </c>
      <c r="J192" s="24">
        <v>0</v>
      </c>
      <c r="K192" s="24">
        <f>K206+K220+K233+K364</f>
        <v>0</v>
      </c>
      <c r="L192" s="24">
        <v>0</v>
      </c>
      <c r="M192" s="24">
        <v>0</v>
      </c>
    </row>
    <row r="193" spans="1:15" ht="18.75" x14ac:dyDescent="0.25">
      <c r="A193" s="39"/>
      <c r="B193" s="39"/>
      <c r="C193" s="39"/>
      <c r="D193" s="91"/>
      <c r="E193" s="39"/>
      <c r="F193" s="39"/>
      <c r="G193" s="21" t="s">
        <v>2</v>
      </c>
      <c r="H193" s="24">
        <f>J193+K193+L193+M193</f>
        <v>59261</v>
      </c>
      <c r="I193" s="24">
        <v>0</v>
      </c>
      <c r="J193" s="24">
        <v>0</v>
      </c>
      <c r="K193" s="24">
        <v>56298</v>
      </c>
      <c r="L193" s="24">
        <v>2963</v>
      </c>
      <c r="M193" s="24">
        <v>0</v>
      </c>
      <c r="N193" s="2" t="s">
        <v>24</v>
      </c>
    </row>
    <row r="194" spans="1:15" ht="18.75" x14ac:dyDescent="0.25">
      <c r="A194" s="39"/>
      <c r="B194" s="39"/>
      <c r="C194" s="39"/>
      <c r="D194" s="91"/>
      <c r="E194" s="39"/>
      <c r="F194" s="39"/>
      <c r="G194" s="21" t="s">
        <v>74</v>
      </c>
      <c r="H194" s="24">
        <f>J194+K194+1509.7</f>
        <v>1509.7</v>
      </c>
      <c r="I194" s="24">
        <v>0</v>
      </c>
      <c r="J194" s="24">
        <v>0</v>
      </c>
      <c r="K194" s="24">
        <v>0</v>
      </c>
      <c r="L194" s="24">
        <v>1509.7</v>
      </c>
      <c r="M194" s="24">
        <v>0</v>
      </c>
    </row>
    <row r="195" spans="1:15" s="16" customFormat="1" ht="37.5" x14ac:dyDescent="0.3">
      <c r="A195" s="39"/>
      <c r="B195" s="39"/>
      <c r="C195" s="39"/>
      <c r="D195" s="91"/>
      <c r="E195" s="39"/>
      <c r="F195" s="39"/>
      <c r="G195" s="27" t="s">
        <v>70</v>
      </c>
      <c r="H195" s="25">
        <f>J195+K195+1509.7</f>
        <v>1509.7</v>
      </c>
      <c r="I195" s="25">
        <v>0</v>
      </c>
      <c r="J195" s="25">
        <v>0</v>
      </c>
      <c r="K195" s="24">
        <v>0</v>
      </c>
      <c r="L195" s="25">
        <v>1509.7</v>
      </c>
      <c r="M195" s="25">
        <v>0</v>
      </c>
    </row>
    <row r="196" spans="1:15" ht="18.75" x14ac:dyDescent="0.25">
      <c r="A196" s="39"/>
      <c r="B196" s="39"/>
      <c r="C196" s="39"/>
      <c r="D196" s="91"/>
      <c r="E196" s="39"/>
      <c r="F196" s="39"/>
      <c r="G196" s="21" t="s">
        <v>4</v>
      </c>
      <c r="H196" s="24">
        <f>J196+K196+L196+M196</f>
        <v>0</v>
      </c>
      <c r="I196" s="24">
        <v>0</v>
      </c>
      <c r="J196" s="24">
        <v>0</v>
      </c>
      <c r="K196" s="24">
        <v>0</v>
      </c>
      <c r="L196" s="24">
        <v>0</v>
      </c>
      <c r="M196" s="24">
        <v>0</v>
      </c>
    </row>
    <row r="197" spans="1:15" ht="18.75" x14ac:dyDescent="0.25">
      <c r="A197" s="39"/>
      <c r="B197" s="39"/>
      <c r="C197" s="39"/>
      <c r="D197" s="91"/>
      <c r="E197" s="39"/>
      <c r="F197" s="39"/>
      <c r="G197" s="21" t="s">
        <v>5</v>
      </c>
      <c r="H197" s="24">
        <f>J197+K197+L197+M197</f>
        <v>0</v>
      </c>
      <c r="I197" s="24">
        <v>0</v>
      </c>
      <c r="J197" s="24">
        <v>0</v>
      </c>
      <c r="K197" s="24">
        <v>0</v>
      </c>
      <c r="L197" s="24">
        <v>0</v>
      </c>
      <c r="M197" s="24">
        <v>0</v>
      </c>
    </row>
    <row r="198" spans="1:15" ht="18.75" x14ac:dyDescent="0.25">
      <c r="A198" s="39"/>
      <c r="B198" s="39"/>
      <c r="C198" s="39"/>
      <c r="D198" s="91"/>
      <c r="E198" s="39"/>
      <c r="F198" s="39"/>
      <c r="G198" s="21" t="s">
        <v>29</v>
      </c>
      <c r="H198" s="24">
        <f t="shared" ref="H198:H203" si="53">J198+K198+L198+M198</f>
        <v>0</v>
      </c>
      <c r="I198" s="24">
        <v>0</v>
      </c>
      <c r="J198" s="24">
        <v>0</v>
      </c>
      <c r="K198" s="24">
        <v>0</v>
      </c>
      <c r="L198" s="24">
        <v>0</v>
      </c>
      <c r="M198" s="24">
        <v>0</v>
      </c>
    </row>
    <row r="199" spans="1:15" ht="18.75" x14ac:dyDescent="0.25">
      <c r="A199" s="39"/>
      <c r="B199" s="39"/>
      <c r="C199" s="39"/>
      <c r="D199" s="91"/>
      <c r="E199" s="39"/>
      <c r="F199" s="39"/>
      <c r="G199" s="21" t="s">
        <v>36</v>
      </c>
      <c r="H199" s="24">
        <f t="shared" si="53"/>
        <v>0</v>
      </c>
      <c r="I199" s="24">
        <v>0</v>
      </c>
      <c r="J199" s="24">
        <v>0</v>
      </c>
      <c r="K199" s="24">
        <v>0</v>
      </c>
      <c r="L199" s="24">
        <v>0</v>
      </c>
      <c r="M199" s="24">
        <v>0</v>
      </c>
    </row>
    <row r="200" spans="1:15" ht="18.75" x14ac:dyDescent="0.25">
      <c r="A200" s="39"/>
      <c r="B200" s="39"/>
      <c r="C200" s="39"/>
      <c r="D200" s="91"/>
      <c r="E200" s="39"/>
      <c r="F200" s="39"/>
      <c r="G200" s="21" t="s">
        <v>37</v>
      </c>
      <c r="H200" s="24">
        <f t="shared" si="53"/>
        <v>0</v>
      </c>
      <c r="I200" s="24">
        <v>0</v>
      </c>
      <c r="J200" s="24">
        <v>0</v>
      </c>
      <c r="K200" s="24">
        <f>K214+K229+K243+K372</f>
        <v>0</v>
      </c>
      <c r="L200" s="24">
        <v>0</v>
      </c>
      <c r="M200" s="24">
        <v>0</v>
      </c>
    </row>
    <row r="201" spans="1:15" ht="18.75" x14ac:dyDescent="0.25">
      <c r="A201" s="39"/>
      <c r="B201" s="39"/>
      <c r="C201" s="39"/>
      <c r="D201" s="91"/>
      <c r="E201" s="39"/>
      <c r="F201" s="39"/>
      <c r="G201" s="21" t="s">
        <v>38</v>
      </c>
      <c r="H201" s="24">
        <f t="shared" si="53"/>
        <v>0</v>
      </c>
      <c r="I201" s="24">
        <v>0</v>
      </c>
      <c r="J201" s="24">
        <v>0</v>
      </c>
      <c r="K201" s="24">
        <v>0</v>
      </c>
      <c r="L201" s="24">
        <v>0</v>
      </c>
      <c r="M201" s="24">
        <v>0</v>
      </c>
      <c r="O201" s="13">
        <f>H204+H190+H176</f>
        <v>167360</v>
      </c>
    </row>
    <row r="202" spans="1:15" ht="18.75" x14ac:dyDescent="0.25">
      <c r="A202" s="39"/>
      <c r="B202" s="39"/>
      <c r="C202" s="39"/>
      <c r="D202" s="91"/>
      <c r="E202" s="39"/>
      <c r="F202" s="39"/>
      <c r="G202" s="21" t="s">
        <v>39</v>
      </c>
      <c r="H202" s="24">
        <f t="shared" si="53"/>
        <v>0</v>
      </c>
      <c r="I202" s="24">
        <v>0</v>
      </c>
      <c r="J202" s="24">
        <v>0</v>
      </c>
      <c r="K202" s="24">
        <v>0</v>
      </c>
      <c r="L202" s="24">
        <v>0</v>
      </c>
      <c r="M202" s="24">
        <v>0</v>
      </c>
      <c r="O202" s="13"/>
    </row>
    <row r="203" spans="1:15" ht="18.75" x14ac:dyDescent="0.25">
      <c r="A203" s="40"/>
      <c r="B203" s="40"/>
      <c r="C203" s="40"/>
      <c r="D203" s="92"/>
      <c r="E203" s="40"/>
      <c r="F203" s="40"/>
      <c r="G203" s="21" t="s">
        <v>121</v>
      </c>
      <c r="H203" s="24">
        <f t="shared" si="53"/>
        <v>0</v>
      </c>
      <c r="I203" s="24">
        <v>0</v>
      </c>
      <c r="J203" s="24">
        <v>0</v>
      </c>
      <c r="K203" s="24">
        <v>0</v>
      </c>
      <c r="L203" s="24">
        <v>0</v>
      </c>
      <c r="M203" s="24">
        <v>0</v>
      </c>
    </row>
    <row r="204" spans="1:15" ht="85.5" customHeight="1" x14ac:dyDescent="0.25">
      <c r="A204" s="38" t="s">
        <v>50</v>
      </c>
      <c r="B204" s="38" t="s">
        <v>14</v>
      </c>
      <c r="C204" s="38" t="s">
        <v>26</v>
      </c>
      <c r="D204" s="70">
        <v>181837.2</v>
      </c>
      <c r="E204" s="38" t="s">
        <v>18</v>
      </c>
      <c r="F204" s="38" t="s">
        <v>127</v>
      </c>
      <c r="G204" s="23" t="s">
        <v>66</v>
      </c>
      <c r="H204" s="24">
        <f>H205+H206+H207+H208+H209+H210+H211+H212+H213+H214+H216</f>
        <v>106541.7</v>
      </c>
      <c r="I204" s="24">
        <f>I205</f>
        <v>0</v>
      </c>
      <c r="J204" s="24">
        <f>J205+J206+J207+J208+J209+J210</f>
        <v>0</v>
      </c>
      <c r="K204" s="24">
        <f>K205+K206+K207+K208+K209+K210+K211+K212+K213+K214+K216</f>
        <v>101214.6</v>
      </c>
      <c r="L204" s="24">
        <f>L205+L206+L207+L208+L209+L210+L211+L212+L213+L214+L216</f>
        <v>5327.1</v>
      </c>
      <c r="M204" s="24">
        <v>0</v>
      </c>
    </row>
    <row r="205" spans="1:15" ht="18.75" x14ac:dyDescent="0.25">
      <c r="A205" s="39"/>
      <c r="B205" s="39"/>
      <c r="C205" s="39"/>
      <c r="D205" s="71"/>
      <c r="E205" s="39"/>
      <c r="F205" s="39"/>
      <c r="G205" s="23" t="s">
        <v>0</v>
      </c>
      <c r="H205" s="24">
        <f t="shared" ref="H205:H210" si="54">J205+K205+L205</f>
        <v>0</v>
      </c>
      <c r="I205" s="24">
        <v>0</v>
      </c>
      <c r="J205" s="24">
        <v>0</v>
      </c>
      <c r="K205" s="24">
        <f>K219+K233+K247+K376</f>
        <v>0</v>
      </c>
      <c r="L205" s="24">
        <v>0</v>
      </c>
      <c r="M205" s="24">
        <v>0</v>
      </c>
    </row>
    <row r="206" spans="1:15" ht="18.75" x14ac:dyDescent="0.25">
      <c r="A206" s="39"/>
      <c r="B206" s="39"/>
      <c r="C206" s="39"/>
      <c r="D206" s="71"/>
      <c r="E206" s="39"/>
      <c r="F206" s="39"/>
      <c r="G206" s="21" t="s">
        <v>1</v>
      </c>
      <c r="H206" s="24">
        <f t="shared" si="54"/>
        <v>0</v>
      </c>
      <c r="I206" s="24">
        <v>0</v>
      </c>
      <c r="J206" s="24">
        <v>0</v>
      </c>
      <c r="K206" s="24">
        <f>K220+K234+K248+K377</f>
        <v>0</v>
      </c>
      <c r="L206" s="24">
        <v>0</v>
      </c>
      <c r="M206" s="24">
        <v>0</v>
      </c>
    </row>
    <row r="207" spans="1:15" ht="18.75" x14ac:dyDescent="0.25">
      <c r="A207" s="39"/>
      <c r="B207" s="39"/>
      <c r="C207" s="39"/>
      <c r="D207" s="71"/>
      <c r="E207" s="39"/>
      <c r="F207" s="39"/>
      <c r="G207" s="21" t="s">
        <v>2</v>
      </c>
      <c r="H207" s="24">
        <f t="shared" si="54"/>
        <v>39893.1</v>
      </c>
      <c r="I207" s="24">
        <v>0</v>
      </c>
      <c r="J207" s="24">
        <v>0</v>
      </c>
      <c r="K207" s="24">
        <v>37898.400000000001</v>
      </c>
      <c r="L207" s="24">
        <v>1994.7</v>
      </c>
      <c r="M207" s="24">
        <v>0</v>
      </c>
    </row>
    <row r="208" spans="1:15" ht="18.75" x14ac:dyDescent="0.25">
      <c r="A208" s="39"/>
      <c r="B208" s="39"/>
      <c r="C208" s="39"/>
      <c r="D208" s="71"/>
      <c r="E208" s="39"/>
      <c r="F208" s="39"/>
      <c r="G208" s="21" t="s">
        <v>3</v>
      </c>
      <c r="H208" s="24">
        <f t="shared" si="54"/>
        <v>38989.800000000003</v>
      </c>
      <c r="I208" s="24">
        <v>0</v>
      </c>
      <c r="J208" s="24">
        <v>0</v>
      </c>
      <c r="K208" s="24">
        <v>37040.300000000003</v>
      </c>
      <c r="L208" s="24">
        <v>1949.5</v>
      </c>
      <c r="M208" s="24">
        <v>0</v>
      </c>
    </row>
    <row r="209" spans="1:14" ht="18.75" x14ac:dyDescent="0.25">
      <c r="A209" s="39"/>
      <c r="B209" s="39"/>
      <c r="C209" s="39"/>
      <c r="D209" s="71"/>
      <c r="E209" s="39"/>
      <c r="F209" s="39"/>
      <c r="G209" s="21" t="s">
        <v>4</v>
      </c>
      <c r="H209" s="24">
        <f t="shared" si="54"/>
        <v>27658.800000000003</v>
      </c>
      <c r="I209" s="24">
        <v>0</v>
      </c>
      <c r="J209" s="24">
        <v>0</v>
      </c>
      <c r="K209" s="24">
        <v>26275.9</v>
      </c>
      <c r="L209" s="24">
        <v>1382.9</v>
      </c>
      <c r="M209" s="24">
        <v>0</v>
      </c>
    </row>
    <row r="210" spans="1:14" ht="18.75" x14ac:dyDescent="0.25">
      <c r="A210" s="39"/>
      <c r="B210" s="39"/>
      <c r="C210" s="39"/>
      <c r="D210" s="71"/>
      <c r="E210" s="39"/>
      <c r="F210" s="39"/>
      <c r="G210" s="21" t="s">
        <v>5</v>
      </c>
      <c r="H210" s="24">
        <f t="shared" si="54"/>
        <v>0</v>
      </c>
      <c r="I210" s="24">
        <v>0</v>
      </c>
      <c r="J210" s="24">
        <v>0</v>
      </c>
      <c r="K210" s="24">
        <v>0</v>
      </c>
      <c r="L210" s="24">
        <v>0</v>
      </c>
      <c r="M210" s="24">
        <v>0</v>
      </c>
    </row>
    <row r="211" spans="1:14" ht="18.75" x14ac:dyDescent="0.25">
      <c r="A211" s="39"/>
      <c r="B211" s="39"/>
      <c r="C211" s="39"/>
      <c r="D211" s="71"/>
      <c r="E211" s="39"/>
      <c r="F211" s="39"/>
      <c r="G211" s="21" t="s">
        <v>29</v>
      </c>
      <c r="H211" s="24">
        <f>J211+K211+L211</f>
        <v>0</v>
      </c>
      <c r="I211" s="24">
        <v>0</v>
      </c>
      <c r="J211" s="24">
        <v>0</v>
      </c>
      <c r="K211" s="24">
        <v>0</v>
      </c>
      <c r="L211" s="24">
        <v>0</v>
      </c>
      <c r="M211" s="24">
        <v>0</v>
      </c>
    </row>
    <row r="212" spans="1:14" ht="18.75" x14ac:dyDescent="0.25">
      <c r="A212" s="39"/>
      <c r="B212" s="39"/>
      <c r="C212" s="39"/>
      <c r="D212" s="71"/>
      <c r="E212" s="39"/>
      <c r="F212" s="39"/>
      <c r="G212" s="21" t="s">
        <v>36</v>
      </c>
      <c r="H212" s="24">
        <f t="shared" ref="H212:H216" si="55">J212+K212+L212</f>
        <v>0</v>
      </c>
      <c r="I212" s="24">
        <v>0</v>
      </c>
      <c r="J212" s="24">
        <v>0</v>
      </c>
      <c r="K212" s="24">
        <v>0</v>
      </c>
      <c r="L212" s="24">
        <v>0</v>
      </c>
      <c r="M212" s="24">
        <v>0</v>
      </c>
      <c r="N212" s="2">
        <v>52500</v>
      </c>
    </row>
    <row r="213" spans="1:14" ht="18.75" x14ac:dyDescent="0.25">
      <c r="A213" s="39"/>
      <c r="B213" s="39"/>
      <c r="C213" s="39"/>
      <c r="D213" s="71"/>
      <c r="E213" s="39"/>
      <c r="F213" s="39"/>
      <c r="G213" s="21" t="s">
        <v>37</v>
      </c>
      <c r="H213" s="24">
        <f t="shared" si="55"/>
        <v>0</v>
      </c>
      <c r="I213" s="24">
        <v>0</v>
      </c>
      <c r="J213" s="24">
        <v>0</v>
      </c>
      <c r="K213" s="24">
        <v>0</v>
      </c>
      <c r="L213" s="24">
        <v>0</v>
      </c>
      <c r="M213" s="24">
        <v>0</v>
      </c>
    </row>
    <row r="214" spans="1:14" ht="18.75" x14ac:dyDescent="0.25">
      <c r="A214" s="39"/>
      <c r="B214" s="39"/>
      <c r="C214" s="39"/>
      <c r="D214" s="71"/>
      <c r="E214" s="39"/>
      <c r="F214" s="39"/>
      <c r="G214" s="21" t="s">
        <v>38</v>
      </c>
      <c r="H214" s="24">
        <f t="shared" si="55"/>
        <v>0</v>
      </c>
      <c r="I214" s="24">
        <v>0</v>
      </c>
      <c r="J214" s="24">
        <v>0</v>
      </c>
      <c r="K214" s="24">
        <v>0</v>
      </c>
      <c r="L214" s="24">
        <v>0</v>
      </c>
      <c r="M214" s="24">
        <v>0</v>
      </c>
    </row>
    <row r="215" spans="1:14" ht="18.75" x14ac:dyDescent="0.25">
      <c r="A215" s="39"/>
      <c r="B215" s="39"/>
      <c r="C215" s="39"/>
      <c r="D215" s="71"/>
      <c r="E215" s="39"/>
      <c r="F215" s="39"/>
      <c r="G215" s="21" t="s">
        <v>39</v>
      </c>
      <c r="H215" s="24">
        <f t="shared" ref="H215" si="56">J215+K215+L215</f>
        <v>0</v>
      </c>
      <c r="I215" s="24">
        <v>0</v>
      </c>
      <c r="J215" s="24">
        <v>0</v>
      </c>
      <c r="K215" s="24">
        <v>0</v>
      </c>
      <c r="L215" s="24">
        <v>0</v>
      </c>
      <c r="M215" s="24">
        <v>0</v>
      </c>
    </row>
    <row r="216" spans="1:14" ht="18.75" x14ac:dyDescent="0.25">
      <c r="A216" s="40"/>
      <c r="B216" s="40"/>
      <c r="C216" s="40"/>
      <c r="D216" s="72"/>
      <c r="E216" s="40"/>
      <c r="F216" s="40"/>
      <c r="G216" s="21" t="s">
        <v>121</v>
      </c>
      <c r="H216" s="24">
        <f t="shared" si="55"/>
        <v>0</v>
      </c>
      <c r="I216" s="24">
        <v>0</v>
      </c>
      <c r="J216" s="24">
        <v>0</v>
      </c>
      <c r="K216" s="24">
        <v>0</v>
      </c>
      <c r="L216" s="24">
        <v>0</v>
      </c>
      <c r="M216" s="24">
        <v>0</v>
      </c>
    </row>
    <row r="217" spans="1:14" ht="85.5" customHeight="1" x14ac:dyDescent="0.25">
      <c r="A217" s="38" t="s">
        <v>77</v>
      </c>
      <c r="B217" s="38" t="s">
        <v>135</v>
      </c>
      <c r="C217" s="38" t="s">
        <v>140</v>
      </c>
      <c r="D217" s="70">
        <f>111270.9+2282.5</f>
        <v>113553.4</v>
      </c>
      <c r="E217" s="41" t="s">
        <v>78</v>
      </c>
      <c r="F217" s="38" t="s">
        <v>126</v>
      </c>
      <c r="G217" s="23" t="s">
        <v>66</v>
      </c>
      <c r="H217" s="24">
        <f>H218+H219+H220+H221+H222+H223+H224+H225+H226+H227+H229</f>
        <v>184523.57319000002</v>
      </c>
      <c r="I217" s="24">
        <f>I218+I219+I220+I221+I222+I223+I224+I225+I226+I227+I229</f>
        <v>35314.5</v>
      </c>
      <c r="J217" s="24">
        <f>J218+J219+J220+J221+J222+J223</f>
        <v>0</v>
      </c>
      <c r="K217" s="24">
        <f>K218+K219+K220+K221+K222+K223+K224+K225+K226+K227+K229</f>
        <v>172972.7328</v>
      </c>
      <c r="L217" s="24">
        <f>L218+L219+L220+L221+L222+L223+L224+L225+L226+L227+L229</f>
        <v>11550.840390000001</v>
      </c>
      <c r="M217" s="24">
        <v>0</v>
      </c>
    </row>
    <row r="218" spans="1:14" ht="18.75" x14ac:dyDescent="0.25">
      <c r="A218" s="39"/>
      <c r="B218" s="39"/>
      <c r="C218" s="39"/>
      <c r="D218" s="71"/>
      <c r="E218" s="41"/>
      <c r="F218" s="39"/>
      <c r="G218" s="23" t="s">
        <v>0</v>
      </c>
      <c r="H218" s="24">
        <f t="shared" ref="H218:H222" si="57">J218+K218+L218</f>
        <v>0</v>
      </c>
      <c r="I218" s="24">
        <v>0</v>
      </c>
      <c r="J218" s="24">
        <v>0</v>
      </c>
      <c r="K218" s="24">
        <f>K232+K247+K352+K388</f>
        <v>0</v>
      </c>
      <c r="L218" s="24">
        <v>0</v>
      </c>
      <c r="M218" s="24">
        <v>0</v>
      </c>
    </row>
    <row r="219" spans="1:14" ht="18.75" x14ac:dyDescent="0.25">
      <c r="A219" s="39"/>
      <c r="B219" s="39"/>
      <c r="C219" s="39"/>
      <c r="D219" s="71"/>
      <c r="E219" s="41"/>
      <c r="F219" s="39"/>
      <c r="G219" s="21" t="s">
        <v>1</v>
      </c>
      <c r="H219" s="24">
        <f t="shared" si="57"/>
        <v>0</v>
      </c>
      <c r="I219" s="24">
        <v>0</v>
      </c>
      <c r="J219" s="24">
        <v>0</v>
      </c>
      <c r="K219" s="24">
        <f>K233+K248+K353+K389</f>
        <v>0</v>
      </c>
      <c r="L219" s="24">
        <v>0</v>
      </c>
      <c r="M219" s="24">
        <v>0</v>
      </c>
    </row>
    <row r="220" spans="1:14" ht="18.75" x14ac:dyDescent="0.25">
      <c r="A220" s="39"/>
      <c r="B220" s="39"/>
      <c r="C220" s="39"/>
      <c r="D220" s="71"/>
      <c r="E220" s="41"/>
      <c r="F220" s="39"/>
      <c r="G220" s="21" t="s">
        <v>2</v>
      </c>
      <c r="H220" s="24">
        <f t="shared" si="57"/>
        <v>0</v>
      </c>
      <c r="I220" s="24">
        <v>0</v>
      </c>
      <c r="J220" s="24">
        <v>0</v>
      </c>
      <c r="K220" s="24">
        <f>K234+K249+K354+K390</f>
        <v>0</v>
      </c>
      <c r="L220" s="24">
        <v>0</v>
      </c>
      <c r="M220" s="24">
        <v>0</v>
      </c>
    </row>
    <row r="221" spans="1:14" ht="18.75" x14ac:dyDescent="0.25">
      <c r="A221" s="39"/>
      <c r="B221" s="39"/>
      <c r="C221" s="39"/>
      <c r="D221" s="71"/>
      <c r="E221" s="41"/>
      <c r="F221" s="39"/>
      <c r="G221" s="21" t="s">
        <v>3</v>
      </c>
      <c r="H221" s="24">
        <f t="shared" si="57"/>
        <v>0</v>
      </c>
      <c r="I221" s="24">
        <v>0</v>
      </c>
      <c r="J221" s="24">
        <v>0</v>
      </c>
      <c r="K221" s="24">
        <f>K235+K250+K355+K391</f>
        <v>0</v>
      </c>
      <c r="L221" s="24">
        <v>0</v>
      </c>
      <c r="M221" s="24">
        <v>0</v>
      </c>
    </row>
    <row r="222" spans="1:14" ht="18.75" x14ac:dyDescent="0.25">
      <c r="A222" s="39"/>
      <c r="B222" s="39"/>
      <c r="C222" s="39"/>
      <c r="D222" s="71"/>
      <c r="E222" s="41"/>
      <c r="F222" s="39"/>
      <c r="G222" s="21" t="s">
        <v>4</v>
      </c>
      <c r="H222" s="24">
        <f t="shared" si="57"/>
        <v>0</v>
      </c>
      <c r="I222" s="24">
        <v>0</v>
      </c>
      <c r="J222" s="24">
        <v>0</v>
      </c>
      <c r="K222" s="24">
        <f>K236+K251+K356+K392</f>
        <v>0</v>
      </c>
      <c r="L222" s="24">
        <v>0</v>
      </c>
      <c r="M222" s="24">
        <v>0</v>
      </c>
    </row>
    <row r="223" spans="1:14" ht="18.75" x14ac:dyDescent="0.25">
      <c r="A223" s="39"/>
      <c r="B223" s="39"/>
      <c r="C223" s="39"/>
      <c r="D223" s="71"/>
      <c r="E223" s="41"/>
      <c r="F223" s="39"/>
      <c r="G223" s="21" t="s">
        <v>5</v>
      </c>
      <c r="H223" s="24">
        <f t="shared" ref="H223" si="58">J223+K223+L223</f>
        <v>0</v>
      </c>
      <c r="I223" s="24">
        <v>0</v>
      </c>
      <c r="J223" s="24">
        <v>0</v>
      </c>
      <c r="K223" s="24">
        <v>0</v>
      </c>
      <c r="L223" s="24">
        <v>0</v>
      </c>
      <c r="M223" s="24">
        <v>0</v>
      </c>
    </row>
    <row r="224" spans="1:14" ht="18.75" x14ac:dyDescent="0.25">
      <c r="A224" s="39"/>
      <c r="B224" s="39"/>
      <c r="C224" s="39"/>
      <c r="D224" s="71"/>
      <c r="E224" s="41"/>
      <c r="F224" s="39"/>
      <c r="G224" s="21" t="s">
        <v>29</v>
      </c>
      <c r="H224" s="24">
        <f>J224+K224+L224</f>
        <v>2282.5</v>
      </c>
      <c r="I224" s="24">
        <v>2282.5</v>
      </c>
      <c r="J224" s="24">
        <v>0</v>
      </c>
      <c r="K224" s="24">
        <v>1666.1</v>
      </c>
      <c r="L224" s="24">
        <f>106.4+510</f>
        <v>616.4</v>
      </c>
      <c r="M224" s="24">
        <v>0</v>
      </c>
    </row>
    <row r="225" spans="1:18" ht="18.75" x14ac:dyDescent="0.25">
      <c r="A225" s="39"/>
      <c r="B225" s="39"/>
      <c r="C225" s="39"/>
      <c r="D225" s="71"/>
      <c r="E225" s="41"/>
      <c r="F225" s="39"/>
      <c r="G225" s="21" t="s">
        <v>36</v>
      </c>
      <c r="H225" s="24">
        <f>J225+K225+L225</f>
        <v>23593.599999999999</v>
      </c>
      <c r="I225" s="24">
        <v>5953</v>
      </c>
      <c r="J225" s="24">
        <v>0</v>
      </c>
      <c r="K225" s="24">
        <v>22178</v>
      </c>
      <c r="L225" s="24">
        <v>1415.6</v>
      </c>
      <c r="M225" s="24">
        <v>0</v>
      </c>
      <c r="N225" s="2">
        <v>52500</v>
      </c>
    </row>
    <row r="226" spans="1:18" ht="18.75" x14ac:dyDescent="0.25">
      <c r="A226" s="39"/>
      <c r="B226" s="39"/>
      <c r="C226" s="39"/>
      <c r="D226" s="71"/>
      <c r="E226" s="41"/>
      <c r="F226" s="39"/>
      <c r="G226" s="21" t="s">
        <v>37</v>
      </c>
      <c r="H226" s="24">
        <f t="shared" ref="H226:H229" si="59">J226+K226+L226</f>
        <v>72250.673190000001</v>
      </c>
      <c r="I226" s="24">
        <v>13897.8</v>
      </c>
      <c r="J226" s="24">
        <v>0</v>
      </c>
      <c r="K226" s="24">
        <v>67915.632800000007</v>
      </c>
      <c r="L226" s="24">
        <v>4335.0403900000001</v>
      </c>
      <c r="M226" s="24">
        <v>0</v>
      </c>
    </row>
    <row r="227" spans="1:18" ht="18.75" x14ac:dyDescent="0.25">
      <c r="A227" s="39"/>
      <c r="B227" s="39"/>
      <c r="C227" s="39"/>
      <c r="D227" s="71"/>
      <c r="E227" s="41"/>
      <c r="F227" s="39"/>
      <c r="G227" s="21" t="s">
        <v>38</v>
      </c>
      <c r="H227" s="24">
        <f t="shared" si="59"/>
        <v>86396.800000000003</v>
      </c>
      <c r="I227" s="24">
        <v>13181.2</v>
      </c>
      <c r="J227" s="24">
        <v>0</v>
      </c>
      <c r="K227" s="24">
        <v>81213</v>
      </c>
      <c r="L227" s="24">
        <v>5183.8</v>
      </c>
      <c r="M227" s="24">
        <v>0</v>
      </c>
    </row>
    <row r="228" spans="1:18" ht="18.75" x14ac:dyDescent="0.25">
      <c r="A228" s="39"/>
      <c r="B228" s="39"/>
      <c r="C228" s="39"/>
      <c r="D228" s="71"/>
      <c r="E228" s="41"/>
      <c r="F228" s="39"/>
      <c r="G228" s="21" t="s">
        <v>39</v>
      </c>
      <c r="H228" s="24">
        <f t="shared" ref="H228" si="60">J228+K228+L228</f>
        <v>0</v>
      </c>
      <c r="I228" s="24">
        <v>0</v>
      </c>
      <c r="J228" s="24">
        <v>0</v>
      </c>
      <c r="K228" s="24">
        <v>0</v>
      </c>
      <c r="L228" s="24">
        <v>0</v>
      </c>
      <c r="M228" s="24">
        <v>0</v>
      </c>
    </row>
    <row r="229" spans="1:18" ht="18.75" x14ac:dyDescent="0.25">
      <c r="A229" s="40"/>
      <c r="B229" s="40"/>
      <c r="C229" s="40"/>
      <c r="D229" s="72"/>
      <c r="E229" s="41"/>
      <c r="F229" s="40"/>
      <c r="G229" s="21" t="s">
        <v>121</v>
      </c>
      <c r="H229" s="24">
        <f t="shared" si="59"/>
        <v>0</v>
      </c>
      <c r="I229" s="24">
        <v>0</v>
      </c>
      <c r="J229" s="24">
        <v>0</v>
      </c>
      <c r="K229" s="24">
        <v>0</v>
      </c>
      <c r="L229" s="24">
        <v>0</v>
      </c>
      <c r="M229" s="24">
        <v>0</v>
      </c>
    </row>
    <row r="230" spans="1:18" ht="93.75" x14ac:dyDescent="0.25">
      <c r="A230" s="38" t="s">
        <v>82</v>
      </c>
      <c r="B230" s="41" t="s">
        <v>23</v>
      </c>
      <c r="C230" s="41" t="s">
        <v>124</v>
      </c>
      <c r="D230" s="70">
        <f>26782.4+1573.7+5260.3</f>
        <v>33616.400000000001</v>
      </c>
      <c r="E230" s="41" t="s">
        <v>78</v>
      </c>
      <c r="F230" s="41" t="s">
        <v>125</v>
      </c>
      <c r="G230" s="23" t="s">
        <v>65</v>
      </c>
      <c r="H230" s="24">
        <f>H231+H232+H233+H234+H235+H236+H237+H238+H240+H241+H243</f>
        <v>26573.7</v>
      </c>
      <c r="I230" s="24">
        <f>I231+I232+I233+I234+I235+I236+I237+I238+I240+I241+I243</f>
        <v>26573.7</v>
      </c>
      <c r="J230" s="24">
        <v>0</v>
      </c>
      <c r="K230" s="24">
        <f>K231+K232+K233+K234+K235+K236+K237+K238+K240+K241+K243</f>
        <v>24979.3</v>
      </c>
      <c r="L230" s="24">
        <f>L231+L232+L233+L234+L235+L236+L237+L238+L240+L241+L243</f>
        <v>1594.4</v>
      </c>
      <c r="M230" s="24">
        <v>0</v>
      </c>
    </row>
    <row r="231" spans="1:18" ht="18.75" x14ac:dyDescent="0.25">
      <c r="A231" s="39"/>
      <c r="B231" s="41"/>
      <c r="C231" s="41"/>
      <c r="D231" s="71"/>
      <c r="E231" s="41"/>
      <c r="F231" s="41"/>
      <c r="G231" s="23" t="s">
        <v>0</v>
      </c>
      <c r="H231" s="24">
        <f>J231+K231+L231</f>
        <v>0</v>
      </c>
      <c r="I231" s="24">
        <v>0</v>
      </c>
      <c r="J231" s="24">
        <v>0</v>
      </c>
      <c r="K231" s="24">
        <f t="shared" ref="K231:K236" si="61">K246+K352+K364+K400</f>
        <v>0</v>
      </c>
      <c r="L231" s="24">
        <v>0</v>
      </c>
      <c r="M231" s="24">
        <v>0</v>
      </c>
    </row>
    <row r="232" spans="1:18" ht="18.75" x14ac:dyDescent="0.25">
      <c r="A232" s="39"/>
      <c r="B232" s="41"/>
      <c r="C232" s="41"/>
      <c r="D232" s="71"/>
      <c r="E232" s="41"/>
      <c r="F232" s="41"/>
      <c r="G232" s="21" t="s">
        <v>1</v>
      </c>
      <c r="H232" s="24">
        <f t="shared" ref="H232:H237" si="62">J232+K232+L232</f>
        <v>0</v>
      </c>
      <c r="I232" s="24">
        <v>0</v>
      </c>
      <c r="J232" s="24">
        <v>0</v>
      </c>
      <c r="K232" s="24">
        <f t="shared" si="61"/>
        <v>0</v>
      </c>
      <c r="L232" s="24">
        <v>0</v>
      </c>
      <c r="M232" s="24">
        <v>0</v>
      </c>
    </row>
    <row r="233" spans="1:18" ht="18.75" x14ac:dyDescent="0.25">
      <c r="A233" s="39"/>
      <c r="B233" s="41"/>
      <c r="C233" s="41"/>
      <c r="D233" s="71"/>
      <c r="E233" s="41"/>
      <c r="F233" s="41"/>
      <c r="G233" s="21" t="s">
        <v>2</v>
      </c>
      <c r="H233" s="24">
        <f t="shared" si="62"/>
        <v>0</v>
      </c>
      <c r="I233" s="24">
        <v>0</v>
      </c>
      <c r="J233" s="24">
        <v>0</v>
      </c>
      <c r="K233" s="24">
        <f t="shared" si="61"/>
        <v>0</v>
      </c>
      <c r="L233" s="24">
        <v>0</v>
      </c>
      <c r="M233" s="24">
        <v>0</v>
      </c>
    </row>
    <row r="234" spans="1:18" ht="18.75" x14ac:dyDescent="0.25">
      <c r="A234" s="39"/>
      <c r="B234" s="41"/>
      <c r="C234" s="41"/>
      <c r="D234" s="71"/>
      <c r="E234" s="41"/>
      <c r="F234" s="41"/>
      <c r="G234" s="21" t="s">
        <v>3</v>
      </c>
      <c r="H234" s="24">
        <v>0</v>
      </c>
      <c r="I234" s="24">
        <v>0</v>
      </c>
      <c r="J234" s="24">
        <v>0</v>
      </c>
      <c r="K234" s="24">
        <f t="shared" si="61"/>
        <v>0</v>
      </c>
      <c r="L234" s="24">
        <v>0</v>
      </c>
      <c r="M234" s="24">
        <v>0</v>
      </c>
    </row>
    <row r="235" spans="1:18" ht="18.75" x14ac:dyDescent="0.25">
      <c r="A235" s="39"/>
      <c r="B235" s="41"/>
      <c r="C235" s="41"/>
      <c r="D235" s="71"/>
      <c r="E235" s="41"/>
      <c r="F235" s="41"/>
      <c r="G235" s="21" t="s">
        <v>4</v>
      </c>
      <c r="H235" s="24">
        <v>0</v>
      </c>
      <c r="I235" s="24">
        <v>0</v>
      </c>
      <c r="J235" s="24">
        <v>0</v>
      </c>
      <c r="K235" s="24">
        <f t="shared" si="61"/>
        <v>0</v>
      </c>
      <c r="L235" s="24">
        <v>0</v>
      </c>
      <c r="M235" s="24">
        <v>0</v>
      </c>
    </row>
    <row r="236" spans="1:18" ht="18.75" x14ac:dyDescent="0.25">
      <c r="A236" s="39"/>
      <c r="B236" s="41"/>
      <c r="C236" s="41"/>
      <c r="D236" s="71"/>
      <c r="E236" s="41"/>
      <c r="F236" s="41"/>
      <c r="G236" s="21" t="s">
        <v>5</v>
      </c>
      <c r="H236" s="24">
        <v>0</v>
      </c>
      <c r="I236" s="24">
        <v>0</v>
      </c>
      <c r="J236" s="24">
        <v>0</v>
      </c>
      <c r="K236" s="24">
        <f t="shared" si="61"/>
        <v>0</v>
      </c>
      <c r="L236" s="24">
        <v>0</v>
      </c>
      <c r="M236" s="24">
        <v>0</v>
      </c>
    </row>
    <row r="237" spans="1:18" ht="18.75" x14ac:dyDescent="0.25">
      <c r="A237" s="39"/>
      <c r="B237" s="41"/>
      <c r="C237" s="41"/>
      <c r="D237" s="71"/>
      <c r="E237" s="41"/>
      <c r="F237" s="41"/>
      <c r="G237" s="21" t="s">
        <v>29</v>
      </c>
      <c r="H237" s="24">
        <f t="shared" si="62"/>
        <v>25000</v>
      </c>
      <c r="I237" s="24">
        <v>25000</v>
      </c>
      <c r="J237" s="24">
        <v>0</v>
      </c>
      <c r="K237" s="24">
        <f>23500</f>
        <v>23500</v>
      </c>
      <c r="L237" s="24">
        <f>1500</f>
        <v>1500</v>
      </c>
      <c r="M237" s="24">
        <v>0</v>
      </c>
    </row>
    <row r="238" spans="1:18" ht="18.75" x14ac:dyDescent="0.25">
      <c r="A238" s="39"/>
      <c r="B238" s="41"/>
      <c r="C238" s="41"/>
      <c r="D238" s="71"/>
      <c r="E238" s="41"/>
      <c r="F238" s="41"/>
      <c r="G238" s="21" t="s">
        <v>36</v>
      </c>
      <c r="H238" s="24">
        <f>J238+K238+L238</f>
        <v>1573.6999999999994</v>
      </c>
      <c r="I238" s="24">
        <f>K238+L238</f>
        <v>1573.6999999999994</v>
      </c>
      <c r="J238" s="24">
        <v>0</v>
      </c>
      <c r="K238" s="24">
        <f>K239</f>
        <v>1479.2999999999993</v>
      </c>
      <c r="L238" s="24">
        <f t="shared" ref="L238:R238" si="63">L239</f>
        <v>94.400000000000091</v>
      </c>
      <c r="M238" s="24">
        <f t="shared" si="63"/>
        <v>0</v>
      </c>
      <c r="N238" s="24">
        <f t="shared" si="63"/>
        <v>0</v>
      </c>
      <c r="O238" s="24">
        <f t="shared" si="63"/>
        <v>0</v>
      </c>
      <c r="P238" s="24">
        <f t="shared" si="63"/>
        <v>0</v>
      </c>
      <c r="Q238" s="24">
        <f t="shared" si="63"/>
        <v>0</v>
      </c>
      <c r="R238" s="24">
        <f t="shared" si="63"/>
        <v>0</v>
      </c>
    </row>
    <row r="239" spans="1:18" ht="37.5" x14ac:dyDescent="0.25">
      <c r="A239" s="39"/>
      <c r="B239" s="41"/>
      <c r="C239" s="41"/>
      <c r="D239" s="71"/>
      <c r="E239" s="41"/>
      <c r="F239" s="41"/>
      <c r="G239" s="14" t="s">
        <v>73</v>
      </c>
      <c r="H239" s="24">
        <f>K239+L239</f>
        <v>1573.6999999999994</v>
      </c>
      <c r="I239" s="24">
        <f>K239+L239</f>
        <v>1573.6999999999994</v>
      </c>
      <c r="J239" s="24">
        <v>0</v>
      </c>
      <c r="K239" s="24">
        <f>18555.3-17076</f>
        <v>1479.2999999999993</v>
      </c>
      <c r="L239" s="24">
        <f>1184.4-1090</f>
        <v>94.400000000000091</v>
      </c>
      <c r="M239" s="24">
        <v>0</v>
      </c>
    </row>
    <row r="240" spans="1:18" ht="18.75" x14ac:dyDescent="0.25">
      <c r="A240" s="39"/>
      <c r="B240" s="41"/>
      <c r="C240" s="41"/>
      <c r="D240" s="71"/>
      <c r="E240" s="41"/>
      <c r="F240" s="41"/>
      <c r="G240" s="21" t="s">
        <v>37</v>
      </c>
      <c r="H240" s="24">
        <f t="shared" ref="H240:H243" si="64">J240+K240+L240</f>
        <v>0</v>
      </c>
      <c r="I240" s="24">
        <v>0</v>
      </c>
      <c r="J240" s="24">
        <v>0</v>
      </c>
      <c r="K240" s="24">
        <f>25175.4-25175.4</f>
        <v>0</v>
      </c>
      <c r="L240" s="24">
        <f>1607-1607</f>
        <v>0</v>
      </c>
      <c r="M240" s="24">
        <v>0</v>
      </c>
    </row>
    <row r="241" spans="1:13" ht="18.75" x14ac:dyDescent="0.25">
      <c r="A241" s="39"/>
      <c r="B241" s="41"/>
      <c r="C241" s="41"/>
      <c r="D241" s="71"/>
      <c r="E241" s="41"/>
      <c r="F241" s="41"/>
      <c r="G241" s="21" t="s">
        <v>38</v>
      </c>
      <c r="H241" s="24">
        <f t="shared" si="64"/>
        <v>0</v>
      </c>
      <c r="I241" s="24">
        <v>0</v>
      </c>
      <c r="J241" s="24">
        <v>0</v>
      </c>
      <c r="K241" s="24">
        <v>0</v>
      </c>
      <c r="L241" s="24">
        <v>0</v>
      </c>
      <c r="M241" s="24">
        <v>0</v>
      </c>
    </row>
    <row r="242" spans="1:13" ht="18.75" x14ac:dyDescent="0.25">
      <c r="A242" s="39"/>
      <c r="B242" s="41"/>
      <c r="C242" s="41"/>
      <c r="D242" s="71"/>
      <c r="E242" s="41"/>
      <c r="F242" s="41"/>
      <c r="G242" s="21" t="s">
        <v>39</v>
      </c>
      <c r="H242" s="24">
        <f>J242+K242+L242</f>
        <v>0</v>
      </c>
      <c r="I242" s="24">
        <v>0</v>
      </c>
      <c r="J242" s="24">
        <v>0</v>
      </c>
      <c r="K242" s="24">
        <v>0</v>
      </c>
      <c r="L242" s="24">
        <v>0</v>
      </c>
      <c r="M242" s="24">
        <v>0</v>
      </c>
    </row>
    <row r="243" spans="1:13" ht="18.75" x14ac:dyDescent="0.25">
      <c r="A243" s="40"/>
      <c r="B243" s="41"/>
      <c r="C243" s="41"/>
      <c r="D243" s="72"/>
      <c r="E243" s="41"/>
      <c r="F243" s="41"/>
      <c r="G243" s="21" t="s">
        <v>121</v>
      </c>
      <c r="H243" s="24">
        <f t="shared" si="64"/>
        <v>0</v>
      </c>
      <c r="I243" s="24">
        <v>0</v>
      </c>
      <c r="J243" s="24">
        <v>0</v>
      </c>
      <c r="K243" s="24">
        <v>0</v>
      </c>
      <c r="L243" s="24">
        <v>0</v>
      </c>
      <c r="M243" s="24">
        <v>0</v>
      </c>
    </row>
    <row r="244" spans="1:13" ht="93.75" x14ac:dyDescent="0.25">
      <c r="A244" s="38" t="s">
        <v>83</v>
      </c>
      <c r="B244" s="41" t="s">
        <v>97</v>
      </c>
      <c r="C244" s="41" t="s">
        <v>22</v>
      </c>
      <c r="D244" s="38">
        <v>40941.699999999997</v>
      </c>
      <c r="E244" s="41" t="s">
        <v>78</v>
      </c>
      <c r="F244" s="41" t="s">
        <v>84</v>
      </c>
      <c r="G244" s="23" t="s">
        <v>65</v>
      </c>
      <c r="H244" s="24">
        <f>H245+H246+H247+H248+H249+H250+H251+H252+H253+H255+H257</f>
        <v>76151.57362000001</v>
      </c>
      <c r="I244" s="24">
        <f>I245+I246+I247+I248+I249+I250+I251+I252+I253+I255+I257</f>
        <v>0</v>
      </c>
      <c r="J244" s="24">
        <v>0</v>
      </c>
      <c r="K244" s="24">
        <f>K245+K246+K247+K248+K249+K250+K251+K252+K253+K255+K257</f>
        <v>71582.57362000001</v>
      </c>
      <c r="L244" s="24">
        <f>L245+L246+L247+L248+L249+L250+L251+L252+L253+L255+L257</f>
        <v>4569</v>
      </c>
      <c r="M244" s="24">
        <v>0</v>
      </c>
    </row>
    <row r="245" spans="1:13" ht="18.75" x14ac:dyDescent="0.25">
      <c r="A245" s="39"/>
      <c r="B245" s="41"/>
      <c r="C245" s="41"/>
      <c r="D245" s="39"/>
      <c r="E245" s="41"/>
      <c r="F245" s="41"/>
      <c r="G245" s="23" t="s">
        <v>0</v>
      </c>
      <c r="H245" s="24">
        <f>J245+K245+L245</f>
        <v>0</v>
      </c>
      <c r="I245" s="24">
        <v>0</v>
      </c>
      <c r="J245" s="24">
        <v>0</v>
      </c>
      <c r="K245" s="24">
        <f>K351+K364+K376+K412</f>
        <v>0</v>
      </c>
      <c r="L245" s="24">
        <v>0</v>
      </c>
      <c r="M245" s="24">
        <v>0</v>
      </c>
    </row>
    <row r="246" spans="1:13" ht="18.75" x14ac:dyDescent="0.25">
      <c r="A246" s="39"/>
      <c r="B246" s="41"/>
      <c r="C246" s="41"/>
      <c r="D246" s="39"/>
      <c r="E246" s="41"/>
      <c r="F246" s="41"/>
      <c r="G246" s="21" t="s">
        <v>1</v>
      </c>
      <c r="H246" s="24">
        <f t="shared" ref="H246:H247" si="65">J246+K246+L246</f>
        <v>0</v>
      </c>
      <c r="I246" s="24">
        <v>0</v>
      </c>
      <c r="J246" s="24">
        <v>0</v>
      </c>
      <c r="K246" s="24">
        <f>K352+K365+K377+K413</f>
        <v>0</v>
      </c>
      <c r="L246" s="24">
        <v>0</v>
      </c>
      <c r="M246" s="24">
        <v>0</v>
      </c>
    </row>
    <row r="247" spans="1:13" ht="18.75" x14ac:dyDescent="0.25">
      <c r="A247" s="39"/>
      <c r="B247" s="41"/>
      <c r="C247" s="41"/>
      <c r="D247" s="39"/>
      <c r="E247" s="41"/>
      <c r="F247" s="41"/>
      <c r="G247" s="21" t="s">
        <v>2</v>
      </c>
      <c r="H247" s="24">
        <f t="shared" si="65"/>
        <v>0</v>
      </c>
      <c r="I247" s="24">
        <v>0</v>
      </c>
      <c r="J247" s="24">
        <v>0</v>
      </c>
      <c r="K247" s="24">
        <f>K353+K366+K378+K414</f>
        <v>0</v>
      </c>
      <c r="L247" s="24">
        <v>0</v>
      </c>
      <c r="M247" s="24">
        <v>0</v>
      </c>
    </row>
    <row r="248" spans="1:13" ht="18.75" x14ac:dyDescent="0.25">
      <c r="A248" s="39"/>
      <c r="B248" s="41"/>
      <c r="C248" s="41"/>
      <c r="D248" s="39"/>
      <c r="E248" s="41"/>
      <c r="F248" s="41"/>
      <c r="G248" s="21" t="s">
        <v>3</v>
      </c>
      <c r="H248" s="24">
        <v>0</v>
      </c>
      <c r="I248" s="24">
        <v>0</v>
      </c>
      <c r="J248" s="24">
        <v>0</v>
      </c>
      <c r="K248" s="24">
        <f>K354+K367+K379+K415</f>
        <v>0</v>
      </c>
      <c r="L248" s="24">
        <v>0</v>
      </c>
      <c r="M248" s="24">
        <v>0</v>
      </c>
    </row>
    <row r="249" spans="1:13" ht="18.75" x14ac:dyDescent="0.25">
      <c r="A249" s="39"/>
      <c r="B249" s="41"/>
      <c r="C249" s="41"/>
      <c r="D249" s="39"/>
      <c r="E249" s="41"/>
      <c r="F249" s="41"/>
      <c r="G249" s="21" t="s">
        <v>4</v>
      </c>
      <c r="H249" s="24">
        <v>0</v>
      </c>
      <c r="I249" s="24">
        <v>0</v>
      </c>
      <c r="J249" s="24">
        <v>0</v>
      </c>
      <c r="K249" s="24">
        <f>K355+K368+K380+K416</f>
        <v>0</v>
      </c>
      <c r="L249" s="24">
        <v>0</v>
      </c>
      <c r="M249" s="24">
        <v>0</v>
      </c>
    </row>
    <row r="250" spans="1:13" ht="18.75" x14ac:dyDescent="0.25">
      <c r="A250" s="39"/>
      <c r="B250" s="41"/>
      <c r="C250" s="41"/>
      <c r="D250" s="39"/>
      <c r="E250" s="41"/>
      <c r="F250" s="41"/>
      <c r="G250" s="21" t="s">
        <v>5</v>
      </c>
      <c r="H250" s="24">
        <v>0</v>
      </c>
      <c r="I250" s="24">
        <v>0</v>
      </c>
      <c r="J250" s="24">
        <v>0</v>
      </c>
      <c r="K250" s="24">
        <f>K356+K369+K381+K469</f>
        <v>0</v>
      </c>
      <c r="L250" s="24">
        <v>0</v>
      </c>
      <c r="M250" s="24">
        <v>0</v>
      </c>
    </row>
    <row r="251" spans="1:13" ht="18.75" x14ac:dyDescent="0.25">
      <c r="A251" s="39"/>
      <c r="B251" s="41"/>
      <c r="C251" s="41"/>
      <c r="D251" s="39"/>
      <c r="E251" s="41"/>
      <c r="F251" s="41"/>
      <c r="G251" s="21" t="s">
        <v>29</v>
      </c>
      <c r="H251" s="24">
        <f t="shared" ref="H251" si="66">J251+K251+L251</f>
        <v>0</v>
      </c>
      <c r="I251" s="24">
        <v>0</v>
      </c>
      <c r="J251" s="24">
        <v>0</v>
      </c>
      <c r="K251" s="24">
        <f>K357+K370+K382+K580</f>
        <v>0</v>
      </c>
      <c r="L251" s="24">
        <v>0</v>
      </c>
      <c r="M251" s="24">
        <v>0</v>
      </c>
    </row>
    <row r="252" spans="1:13" ht="18.75" x14ac:dyDescent="0.25">
      <c r="A252" s="39"/>
      <c r="B252" s="41"/>
      <c r="C252" s="41"/>
      <c r="D252" s="39"/>
      <c r="E252" s="41"/>
      <c r="F252" s="41"/>
      <c r="G252" s="21" t="s">
        <v>36</v>
      </c>
      <c r="H252" s="24">
        <f>J252+K252+L252</f>
        <v>38075.800000000003</v>
      </c>
      <c r="I252" s="24">
        <v>0</v>
      </c>
      <c r="J252" s="24">
        <v>0</v>
      </c>
      <c r="K252" s="24">
        <v>35791.300000000003</v>
      </c>
      <c r="L252" s="24">
        <v>2284.5</v>
      </c>
      <c r="M252" s="24">
        <v>0</v>
      </c>
    </row>
    <row r="253" spans="1:13" ht="18.75" x14ac:dyDescent="0.25">
      <c r="A253" s="39"/>
      <c r="B253" s="41"/>
      <c r="C253" s="41"/>
      <c r="D253" s="39"/>
      <c r="E253" s="41"/>
      <c r="F253" s="41"/>
      <c r="G253" s="21" t="s">
        <v>37</v>
      </c>
      <c r="H253" s="24">
        <f t="shared" ref="H253:H257" si="67">J253+K253+L253</f>
        <v>38075.77362</v>
      </c>
      <c r="I253" s="24">
        <v>0</v>
      </c>
      <c r="J253" s="24">
        <v>0</v>
      </c>
      <c r="K253" s="24">
        <v>35791.27362</v>
      </c>
      <c r="L253" s="24">
        <v>2284.5</v>
      </c>
      <c r="M253" s="24">
        <v>0</v>
      </c>
    </row>
    <row r="254" spans="1:13" ht="37.5" x14ac:dyDescent="0.25">
      <c r="A254" s="39"/>
      <c r="B254" s="41"/>
      <c r="C254" s="41"/>
      <c r="D254" s="39"/>
      <c r="E254" s="41"/>
      <c r="F254" s="41"/>
      <c r="G254" s="14" t="s">
        <v>73</v>
      </c>
      <c r="H254" s="25">
        <f t="shared" ref="H254" si="68">J254+K254+L254</f>
        <v>38075.800000000003</v>
      </c>
      <c r="I254" s="25">
        <v>0</v>
      </c>
      <c r="J254" s="25">
        <v>0</v>
      </c>
      <c r="K254" s="25">
        <v>35791.300000000003</v>
      </c>
      <c r="L254" s="25">
        <v>2284.5</v>
      </c>
      <c r="M254" s="25">
        <v>0</v>
      </c>
    </row>
    <row r="255" spans="1:13" ht="18.75" x14ac:dyDescent="0.25">
      <c r="A255" s="39"/>
      <c r="B255" s="41"/>
      <c r="C255" s="41"/>
      <c r="D255" s="39"/>
      <c r="E255" s="41"/>
      <c r="F255" s="41"/>
      <c r="G255" s="21" t="s">
        <v>38</v>
      </c>
      <c r="H255" s="24">
        <f t="shared" si="67"/>
        <v>0</v>
      </c>
      <c r="I255" s="24">
        <v>0</v>
      </c>
      <c r="J255" s="24">
        <v>0</v>
      </c>
      <c r="K255" s="24">
        <v>0</v>
      </c>
      <c r="L255" s="24">
        <v>0</v>
      </c>
      <c r="M255" s="24">
        <v>0</v>
      </c>
    </row>
    <row r="256" spans="1:13" ht="18.75" x14ac:dyDescent="0.25">
      <c r="A256" s="39"/>
      <c r="B256" s="41"/>
      <c r="C256" s="41"/>
      <c r="D256" s="39"/>
      <c r="E256" s="41"/>
      <c r="F256" s="41"/>
      <c r="G256" s="21" t="s">
        <v>39</v>
      </c>
      <c r="H256" s="24">
        <f t="shared" ref="H256" si="69">J256+K256+L256</f>
        <v>0</v>
      </c>
      <c r="I256" s="24">
        <v>0</v>
      </c>
      <c r="J256" s="24">
        <v>0</v>
      </c>
      <c r="K256" s="24">
        <v>0</v>
      </c>
      <c r="L256" s="24">
        <v>0</v>
      </c>
      <c r="M256" s="24">
        <v>0</v>
      </c>
    </row>
    <row r="257" spans="1:13" ht="18.75" x14ac:dyDescent="0.25">
      <c r="A257" s="40"/>
      <c r="B257" s="41"/>
      <c r="C257" s="41"/>
      <c r="D257" s="40"/>
      <c r="E257" s="41"/>
      <c r="F257" s="41"/>
      <c r="G257" s="21" t="s">
        <v>121</v>
      </c>
      <c r="H257" s="24">
        <f t="shared" si="67"/>
        <v>0</v>
      </c>
      <c r="I257" s="24">
        <v>0</v>
      </c>
      <c r="J257" s="24">
        <v>0</v>
      </c>
      <c r="K257" s="24">
        <v>0</v>
      </c>
      <c r="L257" s="24">
        <v>0</v>
      </c>
      <c r="M257" s="24">
        <v>0</v>
      </c>
    </row>
    <row r="258" spans="1:13" ht="93.75" x14ac:dyDescent="0.25">
      <c r="A258" s="38" t="s">
        <v>90</v>
      </c>
      <c r="B258" s="41" t="s">
        <v>141</v>
      </c>
      <c r="C258" s="41" t="s">
        <v>94</v>
      </c>
      <c r="D258" s="38">
        <v>55488.800000000003</v>
      </c>
      <c r="E258" s="41" t="s">
        <v>78</v>
      </c>
      <c r="F258" s="41" t="s">
        <v>87</v>
      </c>
      <c r="G258" s="23" t="s">
        <v>65</v>
      </c>
      <c r="H258" s="24">
        <f>H259+H260+H261+H262+H263+H264+H265+H266+H267+H268+H270</f>
        <v>55488.840109999997</v>
      </c>
      <c r="I258" s="24">
        <f>I259+I260+I261+I262+I263+I264+I265+I266+I267+I268+I270</f>
        <v>28499.740109999999</v>
      </c>
      <c r="J258" s="24">
        <v>0</v>
      </c>
      <c r="K258" s="24">
        <f>K259+K260+K261+K262+K263+K264+K265+K266+K267+K268+K270</f>
        <v>52159.540110000002</v>
      </c>
      <c r="L258" s="24">
        <f>L259+L260+L261+L262+L263+L264+L265+L266+L267+L268+L270</f>
        <v>3329.3</v>
      </c>
      <c r="M258" s="24">
        <v>0</v>
      </c>
    </row>
    <row r="259" spans="1:13" ht="18.75" x14ac:dyDescent="0.25">
      <c r="A259" s="39"/>
      <c r="B259" s="41"/>
      <c r="C259" s="41"/>
      <c r="D259" s="39"/>
      <c r="E259" s="41"/>
      <c r="F259" s="41"/>
      <c r="G259" s="23" t="s">
        <v>0</v>
      </c>
      <c r="H259" s="24">
        <f>J259+K259+L259</f>
        <v>0</v>
      </c>
      <c r="I259" s="24">
        <v>0</v>
      </c>
      <c r="J259" s="24">
        <v>0</v>
      </c>
      <c r="K259" s="24">
        <f t="shared" ref="K259:K265" si="70">K363+K376+K388+K586</f>
        <v>0</v>
      </c>
      <c r="L259" s="24">
        <v>0</v>
      </c>
      <c r="M259" s="24">
        <v>0</v>
      </c>
    </row>
    <row r="260" spans="1:13" ht="18.75" x14ac:dyDescent="0.25">
      <c r="A260" s="39"/>
      <c r="B260" s="41"/>
      <c r="C260" s="41"/>
      <c r="D260" s="39"/>
      <c r="E260" s="41"/>
      <c r="F260" s="41"/>
      <c r="G260" s="21" t="s">
        <v>1</v>
      </c>
      <c r="H260" s="24">
        <f t="shared" ref="H260:H261" si="71">J260+K260+L260</f>
        <v>0</v>
      </c>
      <c r="I260" s="24">
        <v>0</v>
      </c>
      <c r="J260" s="24">
        <v>0</v>
      </c>
      <c r="K260" s="24">
        <f t="shared" si="70"/>
        <v>0</v>
      </c>
      <c r="L260" s="24">
        <v>0</v>
      </c>
      <c r="M260" s="24">
        <v>0</v>
      </c>
    </row>
    <row r="261" spans="1:13" ht="18.75" x14ac:dyDescent="0.25">
      <c r="A261" s="39"/>
      <c r="B261" s="41"/>
      <c r="C261" s="41"/>
      <c r="D261" s="39"/>
      <c r="E261" s="41"/>
      <c r="F261" s="41"/>
      <c r="G261" s="21" t="s">
        <v>2</v>
      </c>
      <c r="H261" s="24">
        <f t="shared" si="71"/>
        <v>0</v>
      </c>
      <c r="I261" s="24">
        <v>0</v>
      </c>
      <c r="J261" s="24">
        <v>0</v>
      </c>
      <c r="K261" s="24">
        <f t="shared" si="70"/>
        <v>0</v>
      </c>
      <c r="L261" s="24">
        <v>0</v>
      </c>
      <c r="M261" s="24">
        <v>0</v>
      </c>
    </row>
    <row r="262" spans="1:13" ht="18.75" x14ac:dyDescent="0.25">
      <c r="A262" s="39"/>
      <c r="B262" s="41"/>
      <c r="C262" s="41"/>
      <c r="D262" s="39"/>
      <c r="E262" s="41"/>
      <c r="F262" s="41"/>
      <c r="G262" s="21" t="s">
        <v>3</v>
      </c>
      <c r="H262" s="24">
        <v>0</v>
      </c>
      <c r="I262" s="24">
        <v>0</v>
      </c>
      <c r="J262" s="24">
        <v>0</v>
      </c>
      <c r="K262" s="24">
        <f t="shared" si="70"/>
        <v>0</v>
      </c>
      <c r="L262" s="24">
        <v>0</v>
      </c>
      <c r="M262" s="24">
        <v>0</v>
      </c>
    </row>
    <row r="263" spans="1:13" ht="18.75" x14ac:dyDescent="0.25">
      <c r="A263" s="39"/>
      <c r="B263" s="41"/>
      <c r="C263" s="41"/>
      <c r="D263" s="39"/>
      <c r="E263" s="41"/>
      <c r="F263" s="41"/>
      <c r="G263" s="21" t="s">
        <v>4</v>
      </c>
      <c r="H263" s="24">
        <v>0</v>
      </c>
      <c r="I263" s="24">
        <v>0</v>
      </c>
      <c r="J263" s="24">
        <v>0</v>
      </c>
      <c r="K263" s="24">
        <f t="shared" si="70"/>
        <v>0</v>
      </c>
      <c r="L263" s="24">
        <v>0</v>
      </c>
      <c r="M263" s="24">
        <v>0</v>
      </c>
    </row>
    <row r="264" spans="1:13" ht="18.75" x14ac:dyDescent="0.25">
      <c r="A264" s="39"/>
      <c r="B264" s="41"/>
      <c r="C264" s="41"/>
      <c r="D264" s="39"/>
      <c r="E264" s="41"/>
      <c r="F264" s="41"/>
      <c r="G264" s="21" t="s">
        <v>5</v>
      </c>
      <c r="H264" s="24">
        <v>0</v>
      </c>
      <c r="I264" s="24">
        <v>0</v>
      </c>
      <c r="J264" s="24">
        <v>0</v>
      </c>
      <c r="K264" s="24">
        <f t="shared" si="70"/>
        <v>0</v>
      </c>
      <c r="L264" s="24">
        <v>0</v>
      </c>
      <c r="M264" s="24">
        <v>0</v>
      </c>
    </row>
    <row r="265" spans="1:13" ht="18.75" x14ac:dyDescent="0.25">
      <c r="A265" s="39"/>
      <c r="B265" s="41"/>
      <c r="C265" s="41"/>
      <c r="D265" s="39"/>
      <c r="E265" s="41"/>
      <c r="F265" s="41"/>
      <c r="G265" s="21" t="s">
        <v>29</v>
      </c>
      <c r="H265" s="24">
        <f t="shared" ref="H265" si="72">J265+K265+L265</f>
        <v>0</v>
      </c>
      <c r="I265" s="24">
        <v>0</v>
      </c>
      <c r="J265" s="24">
        <v>0</v>
      </c>
      <c r="K265" s="24">
        <f t="shared" si="70"/>
        <v>0</v>
      </c>
      <c r="L265" s="24">
        <v>0</v>
      </c>
      <c r="M265" s="24">
        <v>0</v>
      </c>
    </row>
    <row r="266" spans="1:13" ht="18.75" x14ac:dyDescent="0.25">
      <c r="A266" s="39"/>
      <c r="B266" s="41"/>
      <c r="C266" s="41"/>
      <c r="D266" s="39"/>
      <c r="E266" s="41"/>
      <c r="F266" s="41"/>
      <c r="G266" s="21" t="s">
        <v>36</v>
      </c>
      <c r="H266" s="24">
        <f>J266+K266+L266</f>
        <v>8549.9</v>
      </c>
      <c r="I266" s="24">
        <f>K266+L266</f>
        <v>8549.9</v>
      </c>
      <c r="J266" s="24">
        <v>0</v>
      </c>
      <c r="K266" s="24">
        <v>8036.9</v>
      </c>
      <c r="L266" s="24">
        <v>513</v>
      </c>
      <c r="M266" s="24">
        <v>0</v>
      </c>
    </row>
    <row r="267" spans="1:13" ht="18.75" x14ac:dyDescent="0.25">
      <c r="A267" s="39"/>
      <c r="B267" s="41"/>
      <c r="C267" s="41"/>
      <c r="D267" s="39"/>
      <c r="E267" s="41"/>
      <c r="F267" s="41"/>
      <c r="G267" s="21" t="s">
        <v>37</v>
      </c>
      <c r="H267" s="24">
        <f t="shared" ref="H267:H270" si="73">J267+K267+L267</f>
        <v>19949.840110000001</v>
      </c>
      <c r="I267" s="24">
        <f>K267+L267</f>
        <v>19949.840110000001</v>
      </c>
      <c r="J267" s="24">
        <v>0</v>
      </c>
      <c r="K267" s="24">
        <v>18752.840110000001</v>
      </c>
      <c r="L267" s="24">
        <v>1197</v>
      </c>
      <c r="M267" s="24">
        <v>0</v>
      </c>
    </row>
    <row r="268" spans="1:13" ht="18.75" x14ac:dyDescent="0.25">
      <c r="A268" s="39"/>
      <c r="B268" s="41"/>
      <c r="C268" s="41"/>
      <c r="D268" s="39"/>
      <c r="E268" s="41"/>
      <c r="F268" s="41"/>
      <c r="G268" s="21" t="s">
        <v>38</v>
      </c>
      <c r="H268" s="24">
        <f t="shared" si="73"/>
        <v>26989.1</v>
      </c>
      <c r="I268" s="24">
        <v>0</v>
      </c>
      <c r="J268" s="24">
        <v>0</v>
      </c>
      <c r="K268" s="24">
        <v>25369.8</v>
      </c>
      <c r="L268" s="24">
        <v>1619.3</v>
      </c>
      <c r="M268" s="24">
        <v>0</v>
      </c>
    </row>
    <row r="269" spans="1:13" ht="18.75" x14ac:dyDescent="0.25">
      <c r="A269" s="39"/>
      <c r="B269" s="41"/>
      <c r="C269" s="41"/>
      <c r="D269" s="39"/>
      <c r="E269" s="41"/>
      <c r="F269" s="41"/>
      <c r="G269" s="21" t="s">
        <v>39</v>
      </c>
      <c r="H269" s="24">
        <f t="shared" ref="H269" si="74">J269+K269+L269</f>
        <v>0</v>
      </c>
      <c r="I269" s="24">
        <v>0</v>
      </c>
      <c r="J269" s="24">
        <v>0</v>
      </c>
      <c r="K269" s="24">
        <v>0</v>
      </c>
      <c r="L269" s="24">
        <v>0</v>
      </c>
      <c r="M269" s="24">
        <v>0</v>
      </c>
    </row>
    <row r="270" spans="1:13" ht="18.75" x14ac:dyDescent="0.25">
      <c r="A270" s="40"/>
      <c r="B270" s="41"/>
      <c r="C270" s="41"/>
      <c r="D270" s="40"/>
      <c r="E270" s="41"/>
      <c r="F270" s="41"/>
      <c r="G270" s="21" t="s">
        <v>121</v>
      </c>
      <c r="H270" s="24">
        <f t="shared" si="73"/>
        <v>0</v>
      </c>
      <c r="I270" s="24">
        <v>0</v>
      </c>
      <c r="J270" s="24">
        <v>0</v>
      </c>
      <c r="K270" s="24">
        <v>0</v>
      </c>
      <c r="L270" s="24">
        <v>0</v>
      </c>
      <c r="M270" s="24">
        <v>0</v>
      </c>
    </row>
    <row r="271" spans="1:13" ht="93.75" x14ac:dyDescent="0.25">
      <c r="A271" s="38" t="s">
        <v>91</v>
      </c>
      <c r="B271" s="41" t="s">
        <v>23</v>
      </c>
      <c r="C271" s="49" t="s">
        <v>95</v>
      </c>
      <c r="D271" s="41">
        <v>57801.9</v>
      </c>
      <c r="E271" s="41" t="s">
        <v>78</v>
      </c>
      <c r="F271" s="41" t="s">
        <v>109</v>
      </c>
      <c r="G271" s="23" t="s">
        <v>65</v>
      </c>
      <c r="H271" s="24">
        <f>H272+H273+H274+H275+H276+H277+H278+H279+H280+H281+H283</f>
        <v>49230</v>
      </c>
      <c r="I271" s="24">
        <f>I272+I273+I274+I275+I276+I277+I278+I279+I280+I281+I283</f>
        <v>49230</v>
      </c>
      <c r="J271" s="24">
        <v>0</v>
      </c>
      <c r="K271" s="24">
        <f>K272+K273+K274+K275+K276+K277+K278+K279+K280+K281+K283</f>
        <v>46276.2</v>
      </c>
      <c r="L271" s="24">
        <f>L272+L273+L274+L275+L276+L277+L278+L279+L280+L281+L283</f>
        <v>2953.8</v>
      </c>
      <c r="M271" s="24">
        <v>0</v>
      </c>
    </row>
    <row r="272" spans="1:13" ht="18.75" x14ac:dyDescent="0.25">
      <c r="A272" s="39"/>
      <c r="B272" s="41"/>
      <c r="C272" s="41"/>
      <c r="D272" s="39"/>
      <c r="E272" s="41"/>
      <c r="F272" s="41"/>
      <c r="G272" s="23" t="s">
        <v>0</v>
      </c>
      <c r="H272" s="24">
        <f>J272+K272+L272</f>
        <v>0</v>
      </c>
      <c r="I272" s="24">
        <v>0</v>
      </c>
      <c r="J272" s="24">
        <v>0</v>
      </c>
      <c r="K272" s="24">
        <v>0</v>
      </c>
      <c r="L272" s="24">
        <v>0</v>
      </c>
      <c r="M272" s="24">
        <v>0</v>
      </c>
    </row>
    <row r="273" spans="1:13" ht="18.75" x14ac:dyDescent="0.25">
      <c r="A273" s="39"/>
      <c r="B273" s="41"/>
      <c r="C273" s="41"/>
      <c r="D273" s="39"/>
      <c r="E273" s="41"/>
      <c r="F273" s="41"/>
      <c r="G273" s="21" t="s">
        <v>1</v>
      </c>
      <c r="H273" s="24">
        <f t="shared" ref="H273:H274" si="75">J273+K273+L273</f>
        <v>0</v>
      </c>
      <c r="I273" s="24">
        <v>0</v>
      </c>
      <c r="J273" s="24">
        <v>0</v>
      </c>
      <c r="K273" s="24">
        <v>0</v>
      </c>
      <c r="L273" s="24">
        <v>0</v>
      </c>
      <c r="M273" s="24">
        <v>0</v>
      </c>
    </row>
    <row r="274" spans="1:13" ht="18.75" x14ac:dyDescent="0.25">
      <c r="A274" s="39"/>
      <c r="B274" s="41"/>
      <c r="C274" s="41"/>
      <c r="D274" s="39"/>
      <c r="E274" s="41"/>
      <c r="F274" s="41"/>
      <c r="G274" s="21" t="s">
        <v>2</v>
      </c>
      <c r="H274" s="24">
        <f t="shared" si="75"/>
        <v>0</v>
      </c>
      <c r="I274" s="24">
        <v>0</v>
      </c>
      <c r="J274" s="24">
        <v>0</v>
      </c>
      <c r="K274" s="24">
        <v>0</v>
      </c>
      <c r="L274" s="24">
        <v>0</v>
      </c>
      <c r="M274" s="24">
        <v>0</v>
      </c>
    </row>
    <row r="275" spans="1:13" ht="18.75" x14ac:dyDescent="0.25">
      <c r="A275" s="39"/>
      <c r="B275" s="41"/>
      <c r="C275" s="41"/>
      <c r="D275" s="39"/>
      <c r="E275" s="41"/>
      <c r="F275" s="41"/>
      <c r="G275" s="21" t="s">
        <v>3</v>
      </c>
      <c r="H275" s="24">
        <v>0</v>
      </c>
      <c r="I275" s="24">
        <v>0</v>
      </c>
      <c r="J275" s="24">
        <v>0</v>
      </c>
      <c r="K275" s="24">
        <v>0</v>
      </c>
      <c r="L275" s="24">
        <v>0</v>
      </c>
      <c r="M275" s="24">
        <v>0</v>
      </c>
    </row>
    <row r="276" spans="1:13" ht="18.75" x14ac:dyDescent="0.25">
      <c r="A276" s="39"/>
      <c r="B276" s="41"/>
      <c r="C276" s="41"/>
      <c r="D276" s="39"/>
      <c r="E276" s="41"/>
      <c r="F276" s="41"/>
      <c r="G276" s="21" t="s">
        <v>4</v>
      </c>
      <c r="H276" s="24">
        <v>0</v>
      </c>
      <c r="I276" s="24">
        <v>0</v>
      </c>
      <c r="J276" s="24">
        <v>0</v>
      </c>
      <c r="K276" s="24">
        <v>0</v>
      </c>
      <c r="L276" s="24">
        <v>0</v>
      </c>
      <c r="M276" s="24">
        <v>0</v>
      </c>
    </row>
    <row r="277" spans="1:13" ht="18.75" x14ac:dyDescent="0.25">
      <c r="A277" s="39"/>
      <c r="B277" s="41"/>
      <c r="C277" s="41"/>
      <c r="D277" s="39"/>
      <c r="E277" s="41"/>
      <c r="F277" s="41"/>
      <c r="G277" s="21" t="s">
        <v>5</v>
      </c>
      <c r="H277" s="24">
        <v>0</v>
      </c>
      <c r="I277" s="24">
        <v>0</v>
      </c>
      <c r="J277" s="24">
        <v>0</v>
      </c>
      <c r="K277" s="24">
        <v>0</v>
      </c>
      <c r="L277" s="24">
        <v>0</v>
      </c>
      <c r="M277" s="24">
        <v>0</v>
      </c>
    </row>
    <row r="278" spans="1:13" ht="18.75" x14ac:dyDescent="0.25">
      <c r="A278" s="39"/>
      <c r="B278" s="41"/>
      <c r="C278" s="41"/>
      <c r="D278" s="39"/>
      <c r="E278" s="41"/>
      <c r="F278" s="41"/>
      <c r="G278" s="21" t="s">
        <v>29</v>
      </c>
      <c r="H278" s="24">
        <f t="shared" ref="H278" si="76">J278+K278+L278</f>
        <v>0</v>
      </c>
      <c r="I278" s="24">
        <v>0</v>
      </c>
      <c r="J278" s="24">
        <v>0</v>
      </c>
      <c r="K278" s="24">
        <v>0</v>
      </c>
      <c r="L278" s="24">
        <v>0</v>
      </c>
      <c r="M278" s="24">
        <v>0</v>
      </c>
    </row>
    <row r="279" spans="1:13" ht="18.75" x14ac:dyDescent="0.25">
      <c r="A279" s="39"/>
      <c r="B279" s="41"/>
      <c r="C279" s="41"/>
      <c r="D279" s="39"/>
      <c r="E279" s="41"/>
      <c r="F279" s="41"/>
      <c r="G279" s="21" t="s">
        <v>36</v>
      </c>
      <c r="H279" s="24">
        <f>J279+K279+L279</f>
        <v>4923</v>
      </c>
      <c r="I279" s="24">
        <f>K279+L279</f>
        <v>4923</v>
      </c>
      <c r="J279" s="24">
        <v>0</v>
      </c>
      <c r="K279" s="24">
        <v>4627.6000000000004</v>
      </c>
      <c r="L279" s="24">
        <v>295.39999999999998</v>
      </c>
      <c r="M279" s="24">
        <v>0</v>
      </c>
    </row>
    <row r="280" spans="1:13" ht="18.75" x14ac:dyDescent="0.25">
      <c r="A280" s="39"/>
      <c r="B280" s="41"/>
      <c r="C280" s="41"/>
      <c r="D280" s="39"/>
      <c r="E280" s="41"/>
      <c r="F280" s="41"/>
      <c r="G280" s="21" t="s">
        <v>37</v>
      </c>
      <c r="H280" s="24">
        <f t="shared" ref="H280:H283" si="77">J280+K280+L280</f>
        <v>0</v>
      </c>
      <c r="I280" s="24">
        <f>K280+L280</f>
        <v>0</v>
      </c>
      <c r="J280" s="24">
        <v>0</v>
      </c>
      <c r="K280" s="24">
        <f>41648.6-41648.6</f>
        <v>0</v>
      </c>
      <c r="L280" s="24">
        <v>0</v>
      </c>
      <c r="M280" s="24">
        <v>0</v>
      </c>
    </row>
    <row r="281" spans="1:13" ht="18.75" x14ac:dyDescent="0.25">
      <c r="A281" s="39"/>
      <c r="B281" s="41"/>
      <c r="C281" s="41"/>
      <c r="D281" s="39"/>
      <c r="E281" s="41"/>
      <c r="F281" s="41"/>
      <c r="G281" s="21" t="s">
        <v>38</v>
      </c>
      <c r="H281" s="24">
        <f t="shared" si="77"/>
        <v>44307</v>
      </c>
      <c r="I281" s="24">
        <f>H281</f>
        <v>44307</v>
      </c>
      <c r="J281" s="24">
        <v>0</v>
      </c>
      <c r="K281" s="24">
        <v>41648.6</v>
      </c>
      <c r="L281" s="24">
        <v>2658.4</v>
      </c>
      <c r="M281" s="24">
        <v>0</v>
      </c>
    </row>
    <row r="282" spans="1:13" ht="18.75" x14ac:dyDescent="0.25">
      <c r="A282" s="39"/>
      <c r="B282" s="41"/>
      <c r="C282" s="41"/>
      <c r="D282" s="39"/>
      <c r="E282" s="41"/>
      <c r="F282" s="41"/>
      <c r="G282" s="21" t="s">
        <v>39</v>
      </c>
      <c r="H282" s="24">
        <f t="shared" ref="H282" si="78">J282+K282+L282</f>
        <v>0</v>
      </c>
      <c r="I282" s="24">
        <v>0</v>
      </c>
      <c r="J282" s="24">
        <v>0</v>
      </c>
      <c r="K282" s="24">
        <v>0</v>
      </c>
      <c r="L282" s="24">
        <v>0</v>
      </c>
      <c r="M282" s="24">
        <v>0</v>
      </c>
    </row>
    <row r="283" spans="1:13" ht="18.75" x14ac:dyDescent="0.25">
      <c r="A283" s="40"/>
      <c r="B283" s="41"/>
      <c r="C283" s="41"/>
      <c r="D283" s="40"/>
      <c r="E283" s="41"/>
      <c r="F283" s="41"/>
      <c r="G283" s="21" t="s">
        <v>121</v>
      </c>
      <c r="H283" s="24">
        <f t="shared" si="77"/>
        <v>0</v>
      </c>
      <c r="I283" s="24">
        <v>0</v>
      </c>
      <c r="J283" s="24">
        <v>0</v>
      </c>
      <c r="K283" s="24">
        <v>0</v>
      </c>
      <c r="L283" s="24">
        <v>0</v>
      </c>
      <c r="M283" s="24">
        <v>0</v>
      </c>
    </row>
    <row r="284" spans="1:13" ht="93.75" x14ac:dyDescent="0.25">
      <c r="A284" s="38" t="s">
        <v>92</v>
      </c>
      <c r="B284" s="41" t="s">
        <v>23</v>
      </c>
      <c r="C284" s="41" t="s">
        <v>96</v>
      </c>
      <c r="D284" s="38">
        <v>47263.4</v>
      </c>
      <c r="E284" s="41" t="s">
        <v>78</v>
      </c>
      <c r="F284" s="41" t="s">
        <v>109</v>
      </c>
      <c r="G284" s="23" t="s">
        <v>65</v>
      </c>
      <c r="H284" s="24">
        <f>H285+H286+H287+H288+H289+H290+H291+H292+H293+H294+H296</f>
        <v>40250</v>
      </c>
      <c r="I284" s="24">
        <f>I285+I286+I287+I288+I289+I290+I291+I292+I293+I294+I296</f>
        <v>40250</v>
      </c>
      <c r="J284" s="24">
        <v>0</v>
      </c>
      <c r="K284" s="24">
        <f>K285+K286+K287+K288+K289+K290+K291+K292+K293+K294+K296</f>
        <v>37835</v>
      </c>
      <c r="L284" s="24">
        <f>L285+L286+L287+L288+L289+L290+L291+L292+L293+L294+L296</f>
        <v>2415</v>
      </c>
      <c r="M284" s="24">
        <v>0</v>
      </c>
    </row>
    <row r="285" spans="1:13" ht="18.75" x14ac:dyDescent="0.25">
      <c r="A285" s="39"/>
      <c r="B285" s="41"/>
      <c r="C285" s="41"/>
      <c r="D285" s="39"/>
      <c r="E285" s="41"/>
      <c r="F285" s="41"/>
      <c r="G285" s="23" t="s">
        <v>0</v>
      </c>
      <c r="H285" s="24">
        <f>J285+K285+L285</f>
        <v>0</v>
      </c>
      <c r="I285" s="24">
        <v>0</v>
      </c>
      <c r="J285" s="24">
        <v>0</v>
      </c>
      <c r="K285" s="24">
        <v>0</v>
      </c>
      <c r="L285" s="24">
        <v>0</v>
      </c>
      <c r="M285" s="24">
        <v>0</v>
      </c>
    </row>
    <row r="286" spans="1:13" ht="18.75" x14ac:dyDescent="0.25">
      <c r="A286" s="39"/>
      <c r="B286" s="41"/>
      <c r="C286" s="41"/>
      <c r="D286" s="39"/>
      <c r="E286" s="41"/>
      <c r="F286" s="41"/>
      <c r="G286" s="21" t="s">
        <v>1</v>
      </c>
      <c r="H286" s="24">
        <f t="shared" ref="H286:H287" si="79">J286+K286+L286</f>
        <v>0</v>
      </c>
      <c r="I286" s="24">
        <v>0</v>
      </c>
      <c r="J286" s="24">
        <v>0</v>
      </c>
      <c r="K286" s="24">
        <v>0</v>
      </c>
      <c r="L286" s="24">
        <v>0</v>
      </c>
      <c r="M286" s="24">
        <v>0</v>
      </c>
    </row>
    <row r="287" spans="1:13" ht="18.75" x14ac:dyDescent="0.25">
      <c r="A287" s="39"/>
      <c r="B287" s="41"/>
      <c r="C287" s="41"/>
      <c r="D287" s="39"/>
      <c r="E287" s="41"/>
      <c r="F287" s="41"/>
      <c r="G287" s="21" t="s">
        <v>2</v>
      </c>
      <c r="H287" s="24">
        <f t="shared" si="79"/>
        <v>0</v>
      </c>
      <c r="I287" s="24">
        <v>0</v>
      </c>
      <c r="J287" s="24">
        <v>0</v>
      </c>
      <c r="K287" s="24">
        <v>0</v>
      </c>
      <c r="L287" s="24">
        <v>0</v>
      </c>
      <c r="M287" s="24">
        <v>0</v>
      </c>
    </row>
    <row r="288" spans="1:13" ht="18.75" x14ac:dyDescent="0.25">
      <c r="A288" s="39"/>
      <c r="B288" s="41"/>
      <c r="C288" s="41"/>
      <c r="D288" s="39"/>
      <c r="E288" s="41"/>
      <c r="F288" s="41"/>
      <c r="G288" s="21" t="s">
        <v>3</v>
      </c>
      <c r="H288" s="24">
        <v>0</v>
      </c>
      <c r="I288" s="24">
        <v>0</v>
      </c>
      <c r="J288" s="24">
        <v>0</v>
      </c>
      <c r="K288" s="24">
        <v>0</v>
      </c>
      <c r="L288" s="24">
        <v>0</v>
      </c>
      <c r="M288" s="24">
        <v>0</v>
      </c>
    </row>
    <row r="289" spans="1:13" ht="18.75" x14ac:dyDescent="0.25">
      <c r="A289" s="39"/>
      <c r="B289" s="41"/>
      <c r="C289" s="41"/>
      <c r="D289" s="39"/>
      <c r="E289" s="41"/>
      <c r="F289" s="41"/>
      <c r="G289" s="21" t="s">
        <v>4</v>
      </c>
      <c r="H289" s="24">
        <v>0</v>
      </c>
      <c r="I289" s="24">
        <v>0</v>
      </c>
      <c r="J289" s="24">
        <v>0</v>
      </c>
      <c r="K289" s="24">
        <v>0</v>
      </c>
      <c r="L289" s="24">
        <v>0</v>
      </c>
      <c r="M289" s="24">
        <v>0</v>
      </c>
    </row>
    <row r="290" spans="1:13" ht="18.75" x14ac:dyDescent="0.25">
      <c r="A290" s="39"/>
      <c r="B290" s="41"/>
      <c r="C290" s="41"/>
      <c r="D290" s="39"/>
      <c r="E290" s="41"/>
      <c r="F290" s="41"/>
      <c r="G290" s="21" t="s">
        <v>5</v>
      </c>
      <c r="H290" s="24">
        <v>0</v>
      </c>
      <c r="I290" s="24">
        <v>0</v>
      </c>
      <c r="J290" s="24">
        <v>0</v>
      </c>
      <c r="K290" s="24">
        <v>0</v>
      </c>
      <c r="L290" s="24">
        <v>0</v>
      </c>
      <c r="M290" s="24">
        <v>0</v>
      </c>
    </row>
    <row r="291" spans="1:13" ht="18.75" x14ac:dyDescent="0.25">
      <c r="A291" s="39"/>
      <c r="B291" s="41"/>
      <c r="C291" s="41"/>
      <c r="D291" s="39"/>
      <c r="E291" s="41"/>
      <c r="F291" s="41"/>
      <c r="G291" s="21" t="s">
        <v>29</v>
      </c>
      <c r="H291" s="24">
        <f t="shared" ref="H291" si="80">J291+K291+L291</f>
        <v>0</v>
      </c>
      <c r="I291" s="24">
        <v>0</v>
      </c>
      <c r="J291" s="24">
        <v>0</v>
      </c>
      <c r="K291" s="24">
        <v>0</v>
      </c>
      <c r="L291" s="24">
        <v>0</v>
      </c>
      <c r="M291" s="24">
        <v>0</v>
      </c>
    </row>
    <row r="292" spans="1:13" ht="18.75" x14ac:dyDescent="0.25">
      <c r="A292" s="39"/>
      <c r="B292" s="41"/>
      <c r="C292" s="41"/>
      <c r="D292" s="39"/>
      <c r="E292" s="41"/>
      <c r="F292" s="41"/>
      <c r="G292" s="21" t="s">
        <v>36</v>
      </c>
      <c r="H292" s="24">
        <f>J292+K292+L292</f>
        <v>4025</v>
      </c>
      <c r="I292" s="24">
        <f>K292+L292</f>
        <v>4025</v>
      </c>
      <c r="J292" s="24">
        <v>0</v>
      </c>
      <c r="K292" s="24">
        <v>3783.5</v>
      </c>
      <c r="L292" s="24">
        <v>241.5</v>
      </c>
      <c r="M292" s="24">
        <v>0</v>
      </c>
    </row>
    <row r="293" spans="1:13" ht="18.75" x14ac:dyDescent="0.25">
      <c r="A293" s="39"/>
      <c r="B293" s="41"/>
      <c r="C293" s="41"/>
      <c r="D293" s="39"/>
      <c r="E293" s="41"/>
      <c r="F293" s="41"/>
      <c r="G293" s="21" t="s">
        <v>37</v>
      </c>
      <c r="H293" s="24">
        <f t="shared" ref="H293:H296" si="81">J293+K293+L293</f>
        <v>0</v>
      </c>
      <c r="I293" s="24">
        <f>K293+L293</f>
        <v>0</v>
      </c>
      <c r="J293" s="24">
        <v>0</v>
      </c>
      <c r="K293" s="24">
        <f>34051.5-34051.5</f>
        <v>0</v>
      </c>
      <c r="L293" s="24">
        <v>0</v>
      </c>
      <c r="M293" s="24">
        <v>0</v>
      </c>
    </row>
    <row r="294" spans="1:13" ht="18.75" x14ac:dyDescent="0.25">
      <c r="A294" s="39"/>
      <c r="B294" s="41"/>
      <c r="C294" s="41"/>
      <c r="D294" s="39"/>
      <c r="E294" s="41"/>
      <c r="F294" s="41"/>
      <c r="G294" s="21" t="s">
        <v>38</v>
      </c>
      <c r="H294" s="24">
        <f t="shared" si="81"/>
        <v>36225</v>
      </c>
      <c r="I294" s="24">
        <f>H294</f>
        <v>36225</v>
      </c>
      <c r="J294" s="24">
        <v>0</v>
      </c>
      <c r="K294" s="24">
        <v>34051.5</v>
      </c>
      <c r="L294" s="24">
        <v>2173.5</v>
      </c>
      <c r="M294" s="24">
        <v>0</v>
      </c>
    </row>
    <row r="295" spans="1:13" ht="18.75" x14ac:dyDescent="0.25">
      <c r="A295" s="39"/>
      <c r="B295" s="41"/>
      <c r="C295" s="41"/>
      <c r="D295" s="39"/>
      <c r="E295" s="41"/>
      <c r="F295" s="41"/>
      <c r="G295" s="21" t="s">
        <v>39</v>
      </c>
      <c r="H295" s="24">
        <f t="shared" ref="H295" si="82">J295+K295+L295</f>
        <v>0</v>
      </c>
      <c r="I295" s="24">
        <v>0</v>
      </c>
      <c r="J295" s="24">
        <v>0</v>
      </c>
      <c r="K295" s="24">
        <v>0</v>
      </c>
      <c r="L295" s="24">
        <v>0</v>
      </c>
      <c r="M295" s="24">
        <v>0</v>
      </c>
    </row>
    <row r="296" spans="1:13" ht="18.75" x14ac:dyDescent="0.25">
      <c r="A296" s="40"/>
      <c r="B296" s="41"/>
      <c r="C296" s="41"/>
      <c r="D296" s="40"/>
      <c r="E296" s="41"/>
      <c r="F296" s="41"/>
      <c r="G296" s="21" t="s">
        <v>121</v>
      </c>
      <c r="H296" s="24">
        <f t="shared" si="81"/>
        <v>0</v>
      </c>
      <c r="I296" s="24">
        <v>0</v>
      </c>
      <c r="J296" s="24">
        <v>0</v>
      </c>
      <c r="K296" s="24">
        <v>0</v>
      </c>
      <c r="L296" s="24">
        <v>0</v>
      </c>
      <c r="M296" s="24">
        <v>0</v>
      </c>
    </row>
    <row r="297" spans="1:13" ht="93.75" x14ac:dyDescent="0.25">
      <c r="A297" s="38" t="s">
        <v>93</v>
      </c>
      <c r="B297" s="41" t="s">
        <v>23</v>
      </c>
      <c r="C297" s="49" t="s">
        <v>95</v>
      </c>
      <c r="D297" s="50">
        <v>41379.4</v>
      </c>
      <c r="E297" s="41" t="s">
        <v>78</v>
      </c>
      <c r="F297" s="41" t="s">
        <v>109</v>
      </c>
      <c r="G297" s="23" t="s">
        <v>65</v>
      </c>
      <c r="H297" s="24">
        <f>H298+H299+H300+H301+H302+H303+H304+H305+H306+H307+H309</f>
        <v>34990</v>
      </c>
      <c r="I297" s="24">
        <f>I298+I299+I300+I301+I302+I303+I304+I305+I306+I307+I309</f>
        <v>34990</v>
      </c>
      <c r="J297" s="24">
        <v>0</v>
      </c>
      <c r="K297" s="24">
        <f>K298+K299+K300+K301+K302+K303+K304+K305+K306+K307+K309</f>
        <v>32890.6</v>
      </c>
      <c r="L297" s="24">
        <f>L298+L299+L300+L301+L302+L303+L304+L305+L306+L307+L309</f>
        <v>2099.4</v>
      </c>
      <c r="M297" s="24">
        <v>0</v>
      </c>
    </row>
    <row r="298" spans="1:13" ht="18.75" x14ac:dyDescent="0.25">
      <c r="A298" s="39"/>
      <c r="B298" s="41"/>
      <c r="C298" s="41"/>
      <c r="D298" s="39"/>
      <c r="E298" s="41"/>
      <c r="F298" s="41"/>
      <c r="G298" s="23" t="s">
        <v>0</v>
      </c>
      <c r="H298" s="24">
        <f>J298+K298+L298</f>
        <v>0</v>
      </c>
      <c r="I298" s="24">
        <v>0</v>
      </c>
      <c r="J298" s="24">
        <v>0</v>
      </c>
      <c r="K298" s="24">
        <v>0</v>
      </c>
      <c r="L298" s="24">
        <v>0</v>
      </c>
      <c r="M298" s="24">
        <v>0</v>
      </c>
    </row>
    <row r="299" spans="1:13" ht="18.75" x14ac:dyDescent="0.25">
      <c r="A299" s="39"/>
      <c r="B299" s="41"/>
      <c r="C299" s="41"/>
      <c r="D299" s="39"/>
      <c r="E299" s="41"/>
      <c r="F299" s="41"/>
      <c r="G299" s="21" t="s">
        <v>1</v>
      </c>
      <c r="H299" s="24">
        <f t="shared" ref="H299:H300" si="83">J299+K299+L299</f>
        <v>0</v>
      </c>
      <c r="I299" s="24">
        <v>0</v>
      </c>
      <c r="J299" s="24">
        <v>0</v>
      </c>
      <c r="K299" s="24">
        <v>0</v>
      </c>
      <c r="L299" s="24">
        <v>0</v>
      </c>
      <c r="M299" s="24">
        <v>0</v>
      </c>
    </row>
    <row r="300" spans="1:13" ht="18.75" x14ac:dyDescent="0.25">
      <c r="A300" s="39"/>
      <c r="B300" s="41"/>
      <c r="C300" s="41"/>
      <c r="D300" s="39"/>
      <c r="E300" s="41"/>
      <c r="F300" s="41"/>
      <c r="G300" s="21" t="s">
        <v>2</v>
      </c>
      <c r="H300" s="24">
        <f t="shared" si="83"/>
        <v>0</v>
      </c>
      <c r="I300" s="24">
        <v>0</v>
      </c>
      <c r="J300" s="24">
        <v>0</v>
      </c>
      <c r="K300" s="24">
        <v>0</v>
      </c>
      <c r="L300" s="24">
        <v>0</v>
      </c>
      <c r="M300" s="24">
        <v>0</v>
      </c>
    </row>
    <row r="301" spans="1:13" ht="18.75" x14ac:dyDescent="0.25">
      <c r="A301" s="39"/>
      <c r="B301" s="41"/>
      <c r="C301" s="41"/>
      <c r="D301" s="39"/>
      <c r="E301" s="41"/>
      <c r="F301" s="41"/>
      <c r="G301" s="21" t="s">
        <v>3</v>
      </c>
      <c r="H301" s="24">
        <v>0</v>
      </c>
      <c r="I301" s="24">
        <v>0</v>
      </c>
      <c r="J301" s="24">
        <v>0</v>
      </c>
      <c r="K301" s="24">
        <v>0</v>
      </c>
      <c r="L301" s="24">
        <v>0</v>
      </c>
      <c r="M301" s="24">
        <v>0</v>
      </c>
    </row>
    <row r="302" spans="1:13" ht="18.75" x14ac:dyDescent="0.25">
      <c r="A302" s="39"/>
      <c r="B302" s="41"/>
      <c r="C302" s="41"/>
      <c r="D302" s="39"/>
      <c r="E302" s="41"/>
      <c r="F302" s="41"/>
      <c r="G302" s="21" t="s">
        <v>4</v>
      </c>
      <c r="H302" s="24">
        <v>0</v>
      </c>
      <c r="I302" s="24">
        <v>0</v>
      </c>
      <c r="J302" s="24">
        <v>0</v>
      </c>
      <c r="K302" s="24">
        <v>0</v>
      </c>
      <c r="L302" s="24">
        <v>0</v>
      </c>
      <c r="M302" s="24">
        <v>0</v>
      </c>
    </row>
    <row r="303" spans="1:13" ht="18.75" x14ac:dyDescent="0.25">
      <c r="A303" s="39"/>
      <c r="B303" s="41"/>
      <c r="C303" s="41"/>
      <c r="D303" s="39"/>
      <c r="E303" s="41"/>
      <c r="F303" s="41"/>
      <c r="G303" s="21" t="s">
        <v>5</v>
      </c>
      <c r="H303" s="24">
        <v>0</v>
      </c>
      <c r="I303" s="24">
        <v>0</v>
      </c>
      <c r="J303" s="24">
        <v>0</v>
      </c>
      <c r="K303" s="24">
        <v>0</v>
      </c>
      <c r="L303" s="24">
        <v>0</v>
      </c>
      <c r="M303" s="24">
        <v>0</v>
      </c>
    </row>
    <row r="304" spans="1:13" ht="18.75" x14ac:dyDescent="0.25">
      <c r="A304" s="39"/>
      <c r="B304" s="41"/>
      <c r="C304" s="41"/>
      <c r="D304" s="39"/>
      <c r="E304" s="41"/>
      <c r="F304" s="41"/>
      <c r="G304" s="21" t="s">
        <v>29</v>
      </c>
      <c r="H304" s="24">
        <f t="shared" ref="H304" si="84">J304+K304+L304</f>
        <v>0</v>
      </c>
      <c r="I304" s="24">
        <v>0</v>
      </c>
      <c r="J304" s="24">
        <v>0</v>
      </c>
      <c r="K304" s="24">
        <v>0</v>
      </c>
      <c r="L304" s="24">
        <v>0</v>
      </c>
      <c r="M304" s="24">
        <v>0</v>
      </c>
    </row>
    <row r="305" spans="1:13" ht="18.75" x14ac:dyDescent="0.25">
      <c r="A305" s="39"/>
      <c r="B305" s="41"/>
      <c r="C305" s="41"/>
      <c r="D305" s="39"/>
      <c r="E305" s="41"/>
      <c r="F305" s="41"/>
      <c r="G305" s="21" t="s">
        <v>36</v>
      </c>
      <c r="H305" s="24">
        <f>J305+K305+L305</f>
        <v>3499</v>
      </c>
      <c r="I305" s="24">
        <f>K305+L305</f>
        <v>3499</v>
      </c>
      <c r="J305" s="24">
        <v>0</v>
      </c>
      <c r="K305" s="24">
        <v>3289.1</v>
      </c>
      <c r="L305" s="24">
        <v>209.9</v>
      </c>
      <c r="M305" s="24">
        <v>0</v>
      </c>
    </row>
    <row r="306" spans="1:13" ht="18.75" x14ac:dyDescent="0.25">
      <c r="A306" s="39"/>
      <c r="B306" s="41"/>
      <c r="C306" s="41"/>
      <c r="D306" s="39"/>
      <c r="E306" s="41"/>
      <c r="F306" s="41"/>
      <c r="G306" s="21" t="s">
        <v>37</v>
      </c>
      <c r="H306" s="24">
        <f t="shared" ref="H306:H309" si="85">J306+K306+L306</f>
        <v>0</v>
      </c>
      <c r="I306" s="24">
        <f>K306+L306</f>
        <v>0</v>
      </c>
      <c r="J306" s="24">
        <v>0</v>
      </c>
      <c r="K306" s="24">
        <f>29601.5-29601.5</f>
        <v>0</v>
      </c>
      <c r="L306" s="24">
        <v>0</v>
      </c>
      <c r="M306" s="24">
        <v>0</v>
      </c>
    </row>
    <row r="307" spans="1:13" ht="18.75" x14ac:dyDescent="0.25">
      <c r="A307" s="39"/>
      <c r="B307" s="41"/>
      <c r="C307" s="41"/>
      <c r="D307" s="39"/>
      <c r="E307" s="41"/>
      <c r="F307" s="41"/>
      <c r="G307" s="21" t="s">
        <v>38</v>
      </c>
      <c r="H307" s="24">
        <f t="shared" si="85"/>
        <v>31491</v>
      </c>
      <c r="I307" s="24">
        <f>H307</f>
        <v>31491</v>
      </c>
      <c r="J307" s="24">
        <v>0</v>
      </c>
      <c r="K307" s="24">
        <v>29601.5</v>
      </c>
      <c r="L307" s="24">
        <v>1889.5</v>
      </c>
      <c r="M307" s="24">
        <v>0</v>
      </c>
    </row>
    <row r="308" spans="1:13" ht="18.75" x14ac:dyDescent="0.25">
      <c r="A308" s="39"/>
      <c r="B308" s="41"/>
      <c r="C308" s="41"/>
      <c r="D308" s="39"/>
      <c r="E308" s="41"/>
      <c r="F308" s="41"/>
      <c r="G308" s="21" t="s">
        <v>39</v>
      </c>
      <c r="H308" s="24">
        <f t="shared" ref="H308" si="86">J308+K308+L308</f>
        <v>0</v>
      </c>
      <c r="I308" s="24">
        <v>0</v>
      </c>
      <c r="J308" s="24">
        <v>0</v>
      </c>
      <c r="K308" s="24">
        <v>0</v>
      </c>
      <c r="L308" s="24">
        <v>0</v>
      </c>
      <c r="M308" s="24">
        <v>0</v>
      </c>
    </row>
    <row r="309" spans="1:13" ht="18.75" x14ac:dyDescent="0.25">
      <c r="A309" s="40"/>
      <c r="B309" s="41"/>
      <c r="C309" s="41"/>
      <c r="D309" s="40"/>
      <c r="E309" s="41"/>
      <c r="F309" s="41"/>
      <c r="G309" s="21" t="s">
        <v>121</v>
      </c>
      <c r="H309" s="24">
        <f t="shared" si="85"/>
        <v>0</v>
      </c>
      <c r="I309" s="24">
        <v>0</v>
      </c>
      <c r="J309" s="24">
        <v>0</v>
      </c>
      <c r="K309" s="24">
        <v>0</v>
      </c>
      <c r="L309" s="24">
        <v>0</v>
      </c>
      <c r="M309" s="24">
        <v>0</v>
      </c>
    </row>
    <row r="310" spans="1:13" ht="93.75" x14ac:dyDescent="0.25">
      <c r="A310" s="38" t="s">
        <v>142</v>
      </c>
      <c r="B310" s="41" t="s">
        <v>23</v>
      </c>
      <c r="C310" s="49" t="s">
        <v>137</v>
      </c>
      <c r="D310" s="50">
        <v>25653.9</v>
      </c>
      <c r="E310" s="41" t="s">
        <v>78</v>
      </c>
      <c r="F310" s="41" t="s">
        <v>138</v>
      </c>
      <c r="G310" s="23" t="s">
        <v>65</v>
      </c>
      <c r="H310" s="24">
        <f>H311+H312+H313+H314+H315+H316+H317+H318+H319+H320+H322</f>
        <v>0</v>
      </c>
      <c r="I310" s="24">
        <f>I311+I312+I313+I314+I315+I316+I317+I318+I319+I320+I322</f>
        <v>0</v>
      </c>
      <c r="J310" s="24">
        <v>0</v>
      </c>
      <c r="K310" s="24">
        <f>K311+K312+K313+K314+K315+K316+K317+K318+K319+K320+K322</f>
        <v>0</v>
      </c>
      <c r="L310" s="24">
        <f>L311+L312+L313+L314+L315+L316+L317+L318+L319+L320+L322</f>
        <v>0</v>
      </c>
      <c r="M310" s="24">
        <v>0</v>
      </c>
    </row>
    <row r="311" spans="1:13" ht="18.75" x14ac:dyDescent="0.25">
      <c r="A311" s="39"/>
      <c r="B311" s="41"/>
      <c r="C311" s="41"/>
      <c r="D311" s="39"/>
      <c r="E311" s="41"/>
      <c r="F311" s="41"/>
      <c r="G311" s="23" t="s">
        <v>0</v>
      </c>
      <c r="H311" s="24">
        <f>J311+K311+L311</f>
        <v>0</v>
      </c>
      <c r="I311" s="24">
        <v>0</v>
      </c>
      <c r="J311" s="24">
        <v>0</v>
      </c>
      <c r="K311" s="24">
        <v>0</v>
      </c>
      <c r="L311" s="24">
        <v>0</v>
      </c>
      <c r="M311" s="24">
        <v>0</v>
      </c>
    </row>
    <row r="312" spans="1:13" ht="18.75" x14ac:dyDescent="0.25">
      <c r="A312" s="39"/>
      <c r="B312" s="41"/>
      <c r="C312" s="41"/>
      <c r="D312" s="39"/>
      <c r="E312" s="41"/>
      <c r="F312" s="41"/>
      <c r="G312" s="21" t="s">
        <v>1</v>
      </c>
      <c r="H312" s="24">
        <f t="shared" ref="H312:H313" si="87">J312+K312+L312</f>
        <v>0</v>
      </c>
      <c r="I312" s="24">
        <v>0</v>
      </c>
      <c r="J312" s="24">
        <v>0</v>
      </c>
      <c r="K312" s="24">
        <v>0</v>
      </c>
      <c r="L312" s="24">
        <v>0</v>
      </c>
      <c r="M312" s="24">
        <v>0</v>
      </c>
    </row>
    <row r="313" spans="1:13" ht="18.75" x14ac:dyDescent="0.25">
      <c r="A313" s="39"/>
      <c r="B313" s="41"/>
      <c r="C313" s="41"/>
      <c r="D313" s="39"/>
      <c r="E313" s="41"/>
      <c r="F313" s="41"/>
      <c r="G313" s="21" t="s">
        <v>2</v>
      </c>
      <c r="H313" s="24">
        <f t="shared" si="87"/>
        <v>0</v>
      </c>
      <c r="I313" s="24">
        <v>0</v>
      </c>
      <c r="J313" s="24">
        <v>0</v>
      </c>
      <c r="K313" s="24">
        <v>0</v>
      </c>
      <c r="L313" s="24">
        <v>0</v>
      </c>
      <c r="M313" s="24">
        <v>0</v>
      </c>
    </row>
    <row r="314" spans="1:13" ht="18.75" x14ac:dyDescent="0.25">
      <c r="A314" s="39"/>
      <c r="B314" s="41"/>
      <c r="C314" s="41"/>
      <c r="D314" s="39"/>
      <c r="E314" s="41"/>
      <c r="F314" s="41"/>
      <c r="G314" s="21" t="s">
        <v>3</v>
      </c>
      <c r="H314" s="24">
        <v>0</v>
      </c>
      <c r="I314" s="24">
        <v>0</v>
      </c>
      <c r="J314" s="24">
        <v>0</v>
      </c>
      <c r="K314" s="24">
        <v>0</v>
      </c>
      <c r="L314" s="24">
        <v>0</v>
      </c>
      <c r="M314" s="24">
        <v>0</v>
      </c>
    </row>
    <row r="315" spans="1:13" ht="18.75" x14ac:dyDescent="0.25">
      <c r="A315" s="39"/>
      <c r="B315" s="41"/>
      <c r="C315" s="41"/>
      <c r="D315" s="39"/>
      <c r="E315" s="41"/>
      <c r="F315" s="41"/>
      <c r="G315" s="21" t="s">
        <v>4</v>
      </c>
      <c r="H315" s="24">
        <v>0</v>
      </c>
      <c r="I315" s="24">
        <v>0</v>
      </c>
      <c r="J315" s="24">
        <v>0</v>
      </c>
      <c r="K315" s="24">
        <v>0</v>
      </c>
      <c r="L315" s="24">
        <v>0</v>
      </c>
      <c r="M315" s="24">
        <v>0</v>
      </c>
    </row>
    <row r="316" spans="1:13" ht="18.75" x14ac:dyDescent="0.25">
      <c r="A316" s="39"/>
      <c r="B316" s="41"/>
      <c r="C316" s="41"/>
      <c r="D316" s="39"/>
      <c r="E316" s="41"/>
      <c r="F316" s="41"/>
      <c r="G316" s="21" t="s">
        <v>5</v>
      </c>
      <c r="H316" s="24">
        <v>0</v>
      </c>
      <c r="I316" s="24">
        <v>0</v>
      </c>
      <c r="J316" s="24">
        <v>0</v>
      </c>
      <c r="K316" s="24">
        <v>0</v>
      </c>
      <c r="L316" s="24">
        <v>0</v>
      </c>
      <c r="M316" s="24">
        <v>0</v>
      </c>
    </row>
    <row r="317" spans="1:13" ht="18.75" x14ac:dyDescent="0.25">
      <c r="A317" s="39"/>
      <c r="B317" s="41"/>
      <c r="C317" s="41"/>
      <c r="D317" s="39"/>
      <c r="E317" s="41"/>
      <c r="F317" s="41"/>
      <c r="G317" s="21" t="s">
        <v>29</v>
      </c>
      <c r="H317" s="24">
        <f t="shared" ref="H317" si="88">J317+K317+L317</f>
        <v>0</v>
      </c>
      <c r="I317" s="24">
        <v>0</v>
      </c>
      <c r="J317" s="24">
        <v>0</v>
      </c>
      <c r="K317" s="24">
        <v>0</v>
      </c>
      <c r="L317" s="24">
        <v>0</v>
      </c>
      <c r="M317" s="24">
        <v>0</v>
      </c>
    </row>
    <row r="318" spans="1:13" ht="18.75" x14ac:dyDescent="0.25">
      <c r="A318" s="39"/>
      <c r="B318" s="41"/>
      <c r="C318" s="41"/>
      <c r="D318" s="39"/>
      <c r="E318" s="41"/>
      <c r="F318" s="41"/>
      <c r="G318" s="21" t="s">
        <v>36</v>
      </c>
      <c r="H318" s="24">
        <f>J318+K318+L318</f>
        <v>0</v>
      </c>
      <c r="I318" s="24">
        <f>K318+L318</f>
        <v>0</v>
      </c>
      <c r="J318" s="24">
        <v>0</v>
      </c>
      <c r="K318" s="24">
        <v>0</v>
      </c>
      <c r="L318" s="24">
        <v>0</v>
      </c>
      <c r="M318" s="24">
        <v>0</v>
      </c>
    </row>
    <row r="319" spans="1:13" ht="18.75" x14ac:dyDescent="0.25">
      <c r="A319" s="39"/>
      <c r="B319" s="41"/>
      <c r="C319" s="41"/>
      <c r="D319" s="39"/>
      <c r="E319" s="41"/>
      <c r="F319" s="41"/>
      <c r="G319" s="21" t="s">
        <v>37</v>
      </c>
      <c r="H319" s="24">
        <f t="shared" ref="H319:H322" si="89">J319+K319+L319</f>
        <v>0</v>
      </c>
      <c r="I319" s="24">
        <f>K319+L319</f>
        <v>0</v>
      </c>
      <c r="J319" s="24">
        <v>0</v>
      </c>
      <c r="K319" s="24">
        <v>0</v>
      </c>
      <c r="L319" s="24">
        <v>0</v>
      </c>
      <c r="M319" s="24">
        <v>0</v>
      </c>
    </row>
    <row r="320" spans="1:13" ht="18.75" x14ac:dyDescent="0.25">
      <c r="A320" s="39"/>
      <c r="B320" s="41"/>
      <c r="C320" s="41"/>
      <c r="D320" s="39"/>
      <c r="E320" s="41"/>
      <c r="F320" s="41"/>
      <c r="G320" s="21" t="s">
        <v>38</v>
      </c>
      <c r="H320" s="24">
        <f t="shared" si="89"/>
        <v>0</v>
      </c>
      <c r="I320" s="24">
        <f>H320</f>
        <v>0</v>
      </c>
      <c r="J320" s="24">
        <v>0</v>
      </c>
      <c r="K320" s="24">
        <v>0</v>
      </c>
      <c r="L320" s="24">
        <v>0</v>
      </c>
      <c r="M320" s="24">
        <v>0</v>
      </c>
    </row>
    <row r="321" spans="1:13" ht="18.75" x14ac:dyDescent="0.25">
      <c r="A321" s="39"/>
      <c r="B321" s="41"/>
      <c r="C321" s="41"/>
      <c r="D321" s="39"/>
      <c r="E321" s="41"/>
      <c r="F321" s="41"/>
      <c r="G321" s="21" t="s">
        <v>39</v>
      </c>
      <c r="H321" s="24">
        <f t="shared" si="89"/>
        <v>25653.899999999998</v>
      </c>
      <c r="I321" s="24">
        <v>25653.9</v>
      </c>
      <c r="J321" s="24">
        <v>0</v>
      </c>
      <c r="K321" s="24">
        <v>24114.6</v>
      </c>
      <c r="L321" s="24">
        <v>1539.3</v>
      </c>
      <c r="M321" s="24">
        <v>0</v>
      </c>
    </row>
    <row r="322" spans="1:13" ht="18.75" x14ac:dyDescent="0.25">
      <c r="A322" s="40"/>
      <c r="B322" s="41"/>
      <c r="C322" s="41"/>
      <c r="D322" s="40"/>
      <c r="E322" s="41"/>
      <c r="F322" s="41"/>
      <c r="G322" s="21" t="s">
        <v>121</v>
      </c>
      <c r="H322" s="24">
        <f t="shared" si="89"/>
        <v>0</v>
      </c>
      <c r="I322" s="24">
        <v>0</v>
      </c>
      <c r="J322" s="24">
        <v>0</v>
      </c>
      <c r="K322" s="24">
        <v>0</v>
      </c>
      <c r="L322" s="24">
        <v>0</v>
      </c>
      <c r="M322" s="24">
        <v>0</v>
      </c>
    </row>
    <row r="323" spans="1:13" ht="93.75" x14ac:dyDescent="0.25">
      <c r="A323" s="38" t="s">
        <v>143</v>
      </c>
      <c r="B323" s="41" t="s">
        <v>23</v>
      </c>
      <c r="C323" s="49" t="s">
        <v>139</v>
      </c>
      <c r="D323" s="50">
        <v>36219.599999999999</v>
      </c>
      <c r="E323" s="41" t="s">
        <v>78</v>
      </c>
      <c r="F323" s="41" t="s">
        <v>138</v>
      </c>
      <c r="G323" s="23" t="s">
        <v>65</v>
      </c>
      <c r="H323" s="24">
        <f>H324+H325+H326+H327+H328+H329+H330+H331+H332+H333+H335</f>
        <v>0</v>
      </c>
      <c r="I323" s="24">
        <f>I324+I325+I326+I327+I328+I329+I330+I331+I332+I333+I335</f>
        <v>0</v>
      </c>
      <c r="J323" s="24">
        <v>0</v>
      </c>
      <c r="K323" s="24">
        <f>K324+K325+K326+K327+K328+K329+K330+K331+K332+K333+K335</f>
        <v>0</v>
      </c>
      <c r="L323" s="24">
        <f>L324+L325+L326+L327+L328+L329+L330+L331+L332+L333+L335</f>
        <v>0</v>
      </c>
      <c r="M323" s="24">
        <v>0</v>
      </c>
    </row>
    <row r="324" spans="1:13" ht="18.75" x14ac:dyDescent="0.25">
      <c r="A324" s="39"/>
      <c r="B324" s="41"/>
      <c r="C324" s="41"/>
      <c r="D324" s="39"/>
      <c r="E324" s="41"/>
      <c r="F324" s="41"/>
      <c r="G324" s="23" t="s">
        <v>0</v>
      </c>
      <c r="H324" s="24">
        <f>J324+K324+L324</f>
        <v>0</v>
      </c>
      <c r="I324" s="24">
        <v>0</v>
      </c>
      <c r="J324" s="24">
        <v>0</v>
      </c>
      <c r="K324" s="24">
        <v>0</v>
      </c>
      <c r="L324" s="24">
        <v>0</v>
      </c>
      <c r="M324" s="24">
        <v>0</v>
      </c>
    </row>
    <row r="325" spans="1:13" ht="18.75" x14ac:dyDescent="0.25">
      <c r="A325" s="39"/>
      <c r="B325" s="41"/>
      <c r="C325" s="41"/>
      <c r="D325" s="39"/>
      <c r="E325" s="41"/>
      <c r="F325" s="41"/>
      <c r="G325" s="21" t="s">
        <v>1</v>
      </c>
      <c r="H325" s="24">
        <f t="shared" ref="H325:H326" si="90">J325+K325+L325</f>
        <v>0</v>
      </c>
      <c r="I325" s="24">
        <v>0</v>
      </c>
      <c r="J325" s="24">
        <v>0</v>
      </c>
      <c r="K325" s="24">
        <v>0</v>
      </c>
      <c r="L325" s="24">
        <v>0</v>
      </c>
      <c r="M325" s="24">
        <v>0</v>
      </c>
    </row>
    <row r="326" spans="1:13" ht="18.75" x14ac:dyDescent="0.25">
      <c r="A326" s="39"/>
      <c r="B326" s="41"/>
      <c r="C326" s="41"/>
      <c r="D326" s="39"/>
      <c r="E326" s="41"/>
      <c r="F326" s="41"/>
      <c r="G326" s="21" t="s">
        <v>2</v>
      </c>
      <c r="H326" s="24">
        <f t="shared" si="90"/>
        <v>0</v>
      </c>
      <c r="I326" s="24">
        <v>0</v>
      </c>
      <c r="J326" s="24">
        <v>0</v>
      </c>
      <c r="K326" s="24">
        <v>0</v>
      </c>
      <c r="L326" s="24">
        <v>0</v>
      </c>
      <c r="M326" s="24">
        <v>0</v>
      </c>
    </row>
    <row r="327" spans="1:13" ht="18.75" x14ac:dyDescent="0.25">
      <c r="A327" s="39"/>
      <c r="B327" s="41"/>
      <c r="C327" s="41"/>
      <c r="D327" s="39"/>
      <c r="E327" s="41"/>
      <c r="F327" s="41"/>
      <c r="G327" s="21" t="s">
        <v>3</v>
      </c>
      <c r="H327" s="24">
        <v>0</v>
      </c>
      <c r="I327" s="24">
        <v>0</v>
      </c>
      <c r="J327" s="24">
        <v>0</v>
      </c>
      <c r="K327" s="24">
        <v>0</v>
      </c>
      <c r="L327" s="24">
        <v>0</v>
      </c>
      <c r="M327" s="24">
        <v>0</v>
      </c>
    </row>
    <row r="328" spans="1:13" ht="18.75" x14ac:dyDescent="0.25">
      <c r="A328" s="39"/>
      <c r="B328" s="41"/>
      <c r="C328" s="41"/>
      <c r="D328" s="39"/>
      <c r="E328" s="41"/>
      <c r="F328" s="41"/>
      <c r="G328" s="21" t="s">
        <v>4</v>
      </c>
      <c r="H328" s="24">
        <v>0</v>
      </c>
      <c r="I328" s="24">
        <v>0</v>
      </c>
      <c r="J328" s="24">
        <v>0</v>
      </c>
      <c r="K328" s="24">
        <v>0</v>
      </c>
      <c r="L328" s="24">
        <v>0</v>
      </c>
      <c r="M328" s="24">
        <v>0</v>
      </c>
    </row>
    <row r="329" spans="1:13" ht="18.75" x14ac:dyDescent="0.25">
      <c r="A329" s="39"/>
      <c r="B329" s="41"/>
      <c r="C329" s="41"/>
      <c r="D329" s="39"/>
      <c r="E329" s="41"/>
      <c r="F329" s="41"/>
      <c r="G329" s="21" t="s">
        <v>5</v>
      </c>
      <c r="H329" s="24">
        <v>0</v>
      </c>
      <c r="I329" s="24">
        <v>0</v>
      </c>
      <c r="J329" s="24">
        <v>0</v>
      </c>
      <c r="K329" s="24">
        <v>0</v>
      </c>
      <c r="L329" s="24">
        <v>0</v>
      </c>
      <c r="M329" s="24">
        <v>0</v>
      </c>
    </row>
    <row r="330" spans="1:13" ht="18.75" x14ac:dyDescent="0.25">
      <c r="A330" s="39"/>
      <c r="B330" s="41"/>
      <c r="C330" s="41"/>
      <c r="D330" s="39"/>
      <c r="E330" s="41"/>
      <c r="F330" s="41"/>
      <c r="G330" s="21" t="s">
        <v>29</v>
      </c>
      <c r="H330" s="24">
        <f t="shared" ref="H330" si="91">J330+K330+L330</f>
        <v>0</v>
      </c>
      <c r="I330" s="24">
        <v>0</v>
      </c>
      <c r="J330" s="24">
        <v>0</v>
      </c>
      <c r="K330" s="24">
        <v>0</v>
      </c>
      <c r="L330" s="24">
        <v>0</v>
      </c>
      <c r="M330" s="24">
        <v>0</v>
      </c>
    </row>
    <row r="331" spans="1:13" ht="18.75" x14ac:dyDescent="0.25">
      <c r="A331" s="39"/>
      <c r="B331" s="41"/>
      <c r="C331" s="41"/>
      <c r="D331" s="39"/>
      <c r="E331" s="41"/>
      <c r="F331" s="41"/>
      <c r="G331" s="21" t="s">
        <v>36</v>
      </c>
      <c r="H331" s="24">
        <f>J331+K331+L331</f>
        <v>0</v>
      </c>
      <c r="I331" s="24">
        <f>K331+L331</f>
        <v>0</v>
      </c>
      <c r="J331" s="24">
        <v>0</v>
      </c>
      <c r="K331" s="24">
        <v>0</v>
      </c>
      <c r="L331" s="24">
        <v>0</v>
      </c>
      <c r="M331" s="24">
        <v>0</v>
      </c>
    </row>
    <row r="332" spans="1:13" ht="18.75" x14ac:dyDescent="0.25">
      <c r="A332" s="39"/>
      <c r="B332" s="41"/>
      <c r="C332" s="41"/>
      <c r="D332" s="39"/>
      <c r="E332" s="41"/>
      <c r="F332" s="41"/>
      <c r="G332" s="21" t="s">
        <v>37</v>
      </c>
      <c r="H332" s="24">
        <f t="shared" ref="H332:I335" si="92">J332+K332+L332</f>
        <v>0</v>
      </c>
      <c r="I332" s="24">
        <f>K332+L332</f>
        <v>0</v>
      </c>
      <c r="J332" s="24">
        <v>0</v>
      </c>
      <c r="K332" s="24">
        <v>0</v>
      </c>
      <c r="L332" s="24">
        <v>0</v>
      </c>
      <c r="M332" s="24">
        <v>0</v>
      </c>
    </row>
    <row r="333" spans="1:13" ht="18.75" x14ac:dyDescent="0.25">
      <c r="A333" s="39"/>
      <c r="B333" s="41"/>
      <c r="C333" s="41"/>
      <c r="D333" s="39"/>
      <c r="E333" s="41"/>
      <c r="F333" s="41"/>
      <c r="G333" s="21" t="s">
        <v>38</v>
      </c>
      <c r="H333" s="24">
        <f t="shared" si="92"/>
        <v>0</v>
      </c>
      <c r="I333" s="24">
        <f>H333</f>
        <v>0</v>
      </c>
      <c r="J333" s="24">
        <v>0</v>
      </c>
      <c r="K333" s="24">
        <v>0</v>
      </c>
      <c r="L333" s="24">
        <v>0</v>
      </c>
      <c r="M333" s="24">
        <v>0</v>
      </c>
    </row>
    <row r="334" spans="1:13" ht="18.75" x14ac:dyDescent="0.25">
      <c r="A334" s="39"/>
      <c r="B334" s="41"/>
      <c r="C334" s="41"/>
      <c r="D334" s="39"/>
      <c r="E334" s="41"/>
      <c r="F334" s="41"/>
      <c r="G334" s="21" t="s">
        <v>39</v>
      </c>
      <c r="H334" s="24">
        <f t="shared" si="92"/>
        <v>36219.599999999999</v>
      </c>
      <c r="I334" s="24">
        <f t="shared" si="92"/>
        <v>36219.599999999999</v>
      </c>
      <c r="J334" s="24">
        <v>0</v>
      </c>
      <c r="K334" s="24">
        <v>34046.400000000001</v>
      </c>
      <c r="L334" s="24">
        <v>2173.1999999999998</v>
      </c>
      <c r="M334" s="24">
        <v>0</v>
      </c>
    </row>
    <row r="335" spans="1:13" ht="18.75" x14ac:dyDescent="0.25">
      <c r="A335" s="40"/>
      <c r="B335" s="41"/>
      <c r="C335" s="41"/>
      <c r="D335" s="40"/>
      <c r="E335" s="41"/>
      <c r="F335" s="41"/>
      <c r="G335" s="21" t="s">
        <v>121</v>
      </c>
      <c r="H335" s="24">
        <f t="shared" si="92"/>
        <v>0</v>
      </c>
      <c r="I335" s="24">
        <v>0</v>
      </c>
      <c r="J335" s="24">
        <v>0</v>
      </c>
      <c r="K335" s="24">
        <v>0</v>
      </c>
      <c r="L335" s="24">
        <v>0</v>
      </c>
      <c r="M335" s="24">
        <v>0</v>
      </c>
    </row>
    <row r="336" spans="1:13" ht="93.75" x14ac:dyDescent="0.25">
      <c r="A336" s="38" t="s">
        <v>147</v>
      </c>
      <c r="B336" s="38" t="s">
        <v>112</v>
      </c>
      <c r="C336" s="49" t="s">
        <v>124</v>
      </c>
      <c r="D336" s="50">
        <f>D515+155625.5</f>
        <v>222322.2</v>
      </c>
      <c r="E336" s="41" t="s">
        <v>78</v>
      </c>
      <c r="F336" s="41" t="s">
        <v>116</v>
      </c>
      <c r="G336" s="23" t="s">
        <v>65</v>
      </c>
      <c r="H336" s="24">
        <f>H337+H338+H339+H340+H341+H342+H343+H344+H345+H346+H348</f>
        <v>155625.5</v>
      </c>
      <c r="I336" s="24">
        <f>I337+I338+I339+I340+I341+I342+I343+I344+I345+I346+I348</f>
        <v>12717</v>
      </c>
      <c r="J336" s="24">
        <v>0</v>
      </c>
      <c r="K336" s="24">
        <f>K337+K338+K339+K340+K341+K342+K343+K344+K345+K346+K348</f>
        <v>146288</v>
      </c>
      <c r="L336" s="24">
        <f>L337+L338+L339+L340+L341+L342+L343+L344+L345+L346+L348</f>
        <v>9337.5</v>
      </c>
      <c r="M336" s="24">
        <v>0</v>
      </c>
    </row>
    <row r="337" spans="1:16" ht="18.75" x14ac:dyDescent="0.25">
      <c r="A337" s="39"/>
      <c r="B337" s="39"/>
      <c r="C337" s="41"/>
      <c r="D337" s="39"/>
      <c r="E337" s="41"/>
      <c r="F337" s="41"/>
      <c r="G337" s="23" t="s">
        <v>0</v>
      </c>
      <c r="H337" s="24">
        <f>J337+K337+L337</f>
        <v>0</v>
      </c>
      <c r="I337" s="24">
        <v>0</v>
      </c>
      <c r="J337" s="24">
        <v>0</v>
      </c>
      <c r="K337" s="24">
        <v>0</v>
      </c>
      <c r="L337" s="24">
        <v>0</v>
      </c>
      <c r="M337" s="24">
        <v>0</v>
      </c>
    </row>
    <row r="338" spans="1:16" ht="18.75" x14ac:dyDescent="0.25">
      <c r="A338" s="39"/>
      <c r="B338" s="39"/>
      <c r="C338" s="41"/>
      <c r="D338" s="39"/>
      <c r="E338" s="41"/>
      <c r="F338" s="41"/>
      <c r="G338" s="21" t="s">
        <v>1</v>
      </c>
      <c r="H338" s="24">
        <f t="shared" ref="H338:H339" si="93">J338+K338+L338</f>
        <v>0</v>
      </c>
      <c r="I338" s="24">
        <v>0</v>
      </c>
      <c r="J338" s="24">
        <v>0</v>
      </c>
      <c r="K338" s="24">
        <v>0</v>
      </c>
      <c r="L338" s="24">
        <v>0</v>
      </c>
      <c r="M338" s="24">
        <v>0</v>
      </c>
    </row>
    <row r="339" spans="1:16" ht="18.75" x14ac:dyDescent="0.25">
      <c r="A339" s="39"/>
      <c r="B339" s="39"/>
      <c r="C339" s="41"/>
      <c r="D339" s="39"/>
      <c r="E339" s="41"/>
      <c r="F339" s="41"/>
      <c r="G339" s="21" t="s">
        <v>2</v>
      </c>
      <c r="H339" s="24">
        <f t="shared" si="93"/>
        <v>0</v>
      </c>
      <c r="I339" s="24">
        <v>0</v>
      </c>
      <c r="J339" s="24">
        <v>0</v>
      </c>
      <c r="K339" s="24">
        <v>0</v>
      </c>
      <c r="L339" s="24">
        <v>0</v>
      </c>
      <c r="M339" s="24">
        <v>0</v>
      </c>
    </row>
    <row r="340" spans="1:16" ht="18.75" x14ac:dyDescent="0.25">
      <c r="A340" s="39"/>
      <c r="B340" s="39"/>
      <c r="C340" s="41"/>
      <c r="D340" s="39"/>
      <c r="E340" s="41"/>
      <c r="F340" s="41"/>
      <c r="G340" s="21" t="s">
        <v>3</v>
      </c>
      <c r="H340" s="24">
        <v>0</v>
      </c>
      <c r="I340" s="24">
        <v>0</v>
      </c>
      <c r="J340" s="24">
        <v>0</v>
      </c>
      <c r="K340" s="24">
        <v>0</v>
      </c>
      <c r="L340" s="24">
        <v>0</v>
      </c>
      <c r="M340" s="24">
        <v>0</v>
      </c>
    </row>
    <row r="341" spans="1:16" ht="18.75" x14ac:dyDescent="0.25">
      <c r="A341" s="39"/>
      <c r="B341" s="39"/>
      <c r="C341" s="41"/>
      <c r="D341" s="39"/>
      <c r="E341" s="41"/>
      <c r="F341" s="41"/>
      <c r="G341" s="21" t="s">
        <v>4</v>
      </c>
      <c r="H341" s="24">
        <v>0</v>
      </c>
      <c r="I341" s="24">
        <v>0</v>
      </c>
      <c r="J341" s="24">
        <v>0</v>
      </c>
      <c r="K341" s="24">
        <v>0</v>
      </c>
      <c r="L341" s="24">
        <v>0</v>
      </c>
      <c r="M341" s="24">
        <v>0</v>
      </c>
    </row>
    <row r="342" spans="1:16" ht="18.75" x14ac:dyDescent="0.25">
      <c r="A342" s="39"/>
      <c r="B342" s="39"/>
      <c r="C342" s="41"/>
      <c r="D342" s="39"/>
      <c r="E342" s="41"/>
      <c r="F342" s="41"/>
      <c r="G342" s="21" t="s">
        <v>5</v>
      </c>
      <c r="H342" s="24">
        <v>0</v>
      </c>
      <c r="I342" s="24">
        <v>0</v>
      </c>
      <c r="J342" s="24">
        <v>0</v>
      </c>
      <c r="K342" s="24">
        <v>0</v>
      </c>
      <c r="L342" s="24">
        <v>0</v>
      </c>
      <c r="M342" s="24">
        <v>0</v>
      </c>
    </row>
    <row r="343" spans="1:16" ht="18.75" x14ac:dyDescent="0.25">
      <c r="A343" s="39"/>
      <c r="B343" s="39"/>
      <c r="C343" s="41"/>
      <c r="D343" s="39"/>
      <c r="E343" s="41"/>
      <c r="F343" s="41"/>
      <c r="G343" s="21" t="s">
        <v>29</v>
      </c>
      <c r="H343" s="24">
        <f t="shared" ref="H343" si="94">J343+K343+L343</f>
        <v>0</v>
      </c>
      <c r="I343" s="24">
        <v>0</v>
      </c>
      <c r="J343" s="24">
        <v>0</v>
      </c>
      <c r="K343" s="24">
        <v>0</v>
      </c>
      <c r="L343" s="24">
        <v>0</v>
      </c>
      <c r="M343" s="24">
        <v>0</v>
      </c>
    </row>
    <row r="344" spans="1:16" ht="18.75" x14ac:dyDescent="0.25">
      <c r="A344" s="39"/>
      <c r="B344" s="39"/>
      <c r="C344" s="41"/>
      <c r="D344" s="39"/>
      <c r="E344" s="41"/>
      <c r="F344" s="41"/>
      <c r="G344" s="21" t="s">
        <v>36</v>
      </c>
      <c r="H344" s="24">
        <f>J344+K344+L344</f>
        <v>0</v>
      </c>
      <c r="I344" s="24">
        <f>K344+L344</f>
        <v>0</v>
      </c>
      <c r="J344" s="24">
        <v>0</v>
      </c>
      <c r="K344" s="24">
        <v>0</v>
      </c>
      <c r="L344" s="24">
        <v>0</v>
      </c>
      <c r="M344" s="24">
        <v>0</v>
      </c>
    </row>
    <row r="345" spans="1:16" ht="18.75" x14ac:dyDescent="0.25">
      <c r="A345" s="39"/>
      <c r="B345" s="39"/>
      <c r="C345" s="41"/>
      <c r="D345" s="39"/>
      <c r="E345" s="41"/>
      <c r="F345" s="41"/>
      <c r="G345" s="21" t="s">
        <v>37</v>
      </c>
      <c r="H345" s="24">
        <f t="shared" ref="H345:H348" si="95">J345+K345+L345</f>
        <v>0</v>
      </c>
      <c r="I345" s="24">
        <f>K345+L345</f>
        <v>0</v>
      </c>
      <c r="J345" s="24">
        <v>0</v>
      </c>
      <c r="K345" s="24">
        <v>0</v>
      </c>
      <c r="L345" s="24">
        <v>0</v>
      </c>
      <c r="M345" s="24">
        <v>0</v>
      </c>
    </row>
    <row r="346" spans="1:16" ht="18.75" x14ac:dyDescent="0.25">
      <c r="A346" s="39"/>
      <c r="B346" s="39"/>
      <c r="C346" s="41"/>
      <c r="D346" s="39"/>
      <c r="E346" s="41"/>
      <c r="F346" s="41"/>
      <c r="G346" s="21" t="s">
        <v>38</v>
      </c>
      <c r="H346" s="24">
        <f t="shared" si="95"/>
        <v>155625.5</v>
      </c>
      <c r="I346" s="24">
        <v>12717</v>
      </c>
      <c r="J346" s="24">
        <v>0</v>
      </c>
      <c r="K346" s="24">
        <v>146288</v>
      </c>
      <c r="L346" s="24">
        <v>9337.5</v>
      </c>
      <c r="M346" s="24">
        <v>0</v>
      </c>
    </row>
    <row r="347" spans="1:16" ht="18.75" x14ac:dyDescent="0.25">
      <c r="A347" s="39"/>
      <c r="B347" s="39"/>
      <c r="C347" s="41"/>
      <c r="D347" s="39"/>
      <c r="E347" s="41"/>
      <c r="F347" s="41"/>
      <c r="G347" s="21" t="s">
        <v>39</v>
      </c>
      <c r="H347" s="24">
        <f t="shared" si="95"/>
        <v>0</v>
      </c>
      <c r="I347" s="24">
        <f t="shared" ref="I347" si="96">K347+L347+M347</f>
        <v>0</v>
      </c>
      <c r="J347" s="24">
        <v>0</v>
      </c>
      <c r="K347" s="24">
        <v>0</v>
      </c>
      <c r="L347" s="24">
        <v>0</v>
      </c>
      <c r="M347" s="24">
        <v>0</v>
      </c>
    </row>
    <row r="348" spans="1:16" ht="18.75" x14ac:dyDescent="0.25">
      <c r="A348" s="40"/>
      <c r="B348" s="40"/>
      <c r="C348" s="41"/>
      <c r="D348" s="40"/>
      <c r="E348" s="41"/>
      <c r="F348" s="41"/>
      <c r="G348" s="21" t="s">
        <v>121</v>
      </c>
      <c r="H348" s="24">
        <f t="shared" si="95"/>
        <v>0</v>
      </c>
      <c r="I348" s="24">
        <v>0</v>
      </c>
      <c r="J348" s="24">
        <v>0</v>
      </c>
      <c r="K348" s="24">
        <v>0</v>
      </c>
      <c r="L348" s="24">
        <v>0</v>
      </c>
      <c r="M348" s="24">
        <v>0</v>
      </c>
    </row>
    <row r="349" spans="1:16" ht="81" customHeight="1" x14ac:dyDescent="0.25">
      <c r="A349" s="38" t="s">
        <v>51</v>
      </c>
      <c r="B349" s="41" t="s">
        <v>23</v>
      </c>
      <c r="C349" s="41" t="s">
        <v>28</v>
      </c>
      <c r="D349" s="41">
        <v>6356.5</v>
      </c>
      <c r="E349" s="41" t="s">
        <v>78</v>
      </c>
      <c r="F349" s="41" t="s">
        <v>61</v>
      </c>
      <c r="G349" s="23" t="s">
        <v>65</v>
      </c>
      <c r="H349" s="24">
        <f>H350+H351+H352+H353+H354+H355+H356+H357+H358+H359+H361</f>
        <v>6356.5</v>
      </c>
      <c r="I349" s="24">
        <f>I350+I351+I352+I353+I354+I355+I356</f>
        <v>6356.5</v>
      </c>
      <c r="J349" s="24">
        <v>0</v>
      </c>
      <c r="K349" s="24">
        <f>K362+K375+K387+K585</f>
        <v>0</v>
      </c>
      <c r="L349" s="24">
        <f>L350+L351+L352+L353+L354+L355+L356+L357+L358+L359+L361</f>
        <v>6356.5</v>
      </c>
      <c r="M349" s="24">
        <v>0</v>
      </c>
      <c r="P349" s="13" t="e">
        <f>H160+H63+H117+H132+H50+#REF!+H103+H77+H90+H146+#REF!</f>
        <v>#REF!</v>
      </c>
    </row>
    <row r="350" spans="1:16" ht="18.75" x14ac:dyDescent="0.25">
      <c r="A350" s="39"/>
      <c r="B350" s="41"/>
      <c r="C350" s="41"/>
      <c r="D350" s="41"/>
      <c r="E350" s="41"/>
      <c r="F350" s="41"/>
      <c r="G350" s="23" t="s">
        <v>0</v>
      </c>
      <c r="H350" s="24">
        <f>J350+K350+L350</f>
        <v>0</v>
      </c>
      <c r="I350" s="24">
        <v>0</v>
      </c>
      <c r="J350" s="24">
        <v>0</v>
      </c>
      <c r="K350" s="24">
        <v>0</v>
      </c>
      <c r="L350" s="24">
        <v>0</v>
      </c>
      <c r="M350" s="24">
        <v>0</v>
      </c>
      <c r="N350" s="2">
        <v>0</v>
      </c>
    </row>
    <row r="351" spans="1:16" ht="18.75" x14ac:dyDescent="0.25">
      <c r="A351" s="39"/>
      <c r="B351" s="41"/>
      <c r="C351" s="41"/>
      <c r="D351" s="41"/>
      <c r="E351" s="41"/>
      <c r="F351" s="41"/>
      <c r="G351" s="21" t="s">
        <v>1</v>
      </c>
      <c r="H351" s="24">
        <f t="shared" ref="H351:H361" si="97">J351+K351+L351</f>
        <v>0</v>
      </c>
      <c r="I351" s="24">
        <v>0</v>
      </c>
      <c r="J351" s="24">
        <v>0</v>
      </c>
      <c r="K351" s="24">
        <v>0</v>
      </c>
      <c r="L351" s="24">
        <v>0</v>
      </c>
      <c r="M351" s="24">
        <v>0</v>
      </c>
    </row>
    <row r="352" spans="1:16" ht="18.75" x14ac:dyDescent="0.25">
      <c r="A352" s="39"/>
      <c r="B352" s="41"/>
      <c r="C352" s="41"/>
      <c r="D352" s="41"/>
      <c r="E352" s="41"/>
      <c r="F352" s="41"/>
      <c r="G352" s="21" t="s">
        <v>2</v>
      </c>
      <c r="H352" s="24">
        <f t="shared" si="97"/>
        <v>0</v>
      </c>
      <c r="I352" s="24">
        <v>0</v>
      </c>
      <c r="J352" s="24">
        <v>0</v>
      </c>
      <c r="K352" s="24">
        <v>0</v>
      </c>
      <c r="L352" s="24">
        <v>0</v>
      </c>
      <c r="M352" s="24">
        <v>0</v>
      </c>
    </row>
    <row r="353" spans="1:14" ht="18.75" x14ac:dyDescent="0.25">
      <c r="A353" s="39"/>
      <c r="B353" s="41"/>
      <c r="C353" s="41"/>
      <c r="D353" s="41"/>
      <c r="E353" s="41"/>
      <c r="F353" s="41"/>
      <c r="G353" s="21" t="s">
        <v>3</v>
      </c>
      <c r="H353" s="24">
        <f t="shared" si="97"/>
        <v>532.5</v>
      </c>
      <c r="I353" s="24">
        <v>532.5</v>
      </c>
      <c r="J353" s="24">
        <v>0</v>
      </c>
      <c r="K353" s="24">
        <v>0</v>
      </c>
      <c r="L353" s="24">
        <v>532.5</v>
      </c>
      <c r="M353" s="24">
        <v>0</v>
      </c>
    </row>
    <row r="354" spans="1:14" ht="18.75" x14ac:dyDescent="0.25">
      <c r="A354" s="39"/>
      <c r="B354" s="41"/>
      <c r="C354" s="41"/>
      <c r="D354" s="41"/>
      <c r="E354" s="41"/>
      <c r="F354" s="41"/>
      <c r="G354" s="21" t="s">
        <v>4</v>
      </c>
      <c r="H354" s="24">
        <f t="shared" si="97"/>
        <v>563.70000000000005</v>
      </c>
      <c r="I354" s="24">
        <v>563.70000000000005</v>
      </c>
      <c r="J354" s="24">
        <v>0</v>
      </c>
      <c r="K354" s="24">
        <v>0</v>
      </c>
      <c r="L354" s="24">
        <v>563.70000000000005</v>
      </c>
      <c r="M354" s="24">
        <v>0</v>
      </c>
    </row>
    <row r="355" spans="1:14" ht="18.75" x14ac:dyDescent="0.25">
      <c r="A355" s="39"/>
      <c r="B355" s="41"/>
      <c r="C355" s="41"/>
      <c r="D355" s="41"/>
      <c r="E355" s="41"/>
      <c r="F355" s="41"/>
      <c r="G355" s="21" t="s">
        <v>5</v>
      </c>
      <c r="H355" s="24">
        <f t="shared" si="97"/>
        <v>5260.3</v>
      </c>
      <c r="I355" s="24">
        <f>8100-85.7-2754</f>
        <v>5260.3</v>
      </c>
      <c r="J355" s="24">
        <v>0</v>
      </c>
      <c r="K355" s="24">
        <v>0</v>
      </c>
      <c r="L355" s="24">
        <f>8100-85.7-2754</f>
        <v>5260.3</v>
      </c>
      <c r="M355" s="24">
        <v>0</v>
      </c>
    </row>
    <row r="356" spans="1:14" ht="18.75" x14ac:dyDescent="0.25">
      <c r="A356" s="39"/>
      <c r="B356" s="41"/>
      <c r="C356" s="41"/>
      <c r="D356" s="41"/>
      <c r="E356" s="41"/>
      <c r="F356" s="41"/>
      <c r="G356" s="21" t="s">
        <v>29</v>
      </c>
      <c r="H356" s="24">
        <f t="shared" si="97"/>
        <v>0</v>
      </c>
      <c r="I356" s="24">
        <v>0</v>
      </c>
      <c r="J356" s="24">
        <v>0</v>
      </c>
      <c r="K356" s="24">
        <v>0</v>
      </c>
      <c r="L356" s="24">
        <v>0</v>
      </c>
      <c r="M356" s="24">
        <v>0</v>
      </c>
    </row>
    <row r="357" spans="1:14" ht="18.75" x14ac:dyDescent="0.25">
      <c r="A357" s="39"/>
      <c r="B357" s="41"/>
      <c r="C357" s="41"/>
      <c r="D357" s="41"/>
      <c r="E357" s="41"/>
      <c r="F357" s="41"/>
      <c r="G357" s="21" t="s">
        <v>36</v>
      </c>
      <c r="H357" s="24">
        <f>J357+K357+L357</f>
        <v>0</v>
      </c>
      <c r="I357" s="24">
        <v>0</v>
      </c>
      <c r="J357" s="24">
        <v>0</v>
      </c>
      <c r="K357" s="24">
        <v>0</v>
      </c>
      <c r="L357" s="24">
        <v>0</v>
      </c>
      <c r="M357" s="24">
        <v>0</v>
      </c>
      <c r="N357" s="2">
        <v>3000</v>
      </c>
    </row>
    <row r="358" spans="1:14" ht="18.75" x14ac:dyDescent="0.25">
      <c r="A358" s="39"/>
      <c r="B358" s="41"/>
      <c r="C358" s="41"/>
      <c r="D358" s="41"/>
      <c r="E358" s="41"/>
      <c r="F358" s="41"/>
      <c r="G358" s="21" t="s">
        <v>37</v>
      </c>
      <c r="H358" s="24">
        <f t="shared" si="97"/>
        <v>0</v>
      </c>
      <c r="I358" s="24">
        <v>0</v>
      </c>
      <c r="J358" s="24">
        <v>0</v>
      </c>
      <c r="K358" s="24">
        <v>0</v>
      </c>
      <c r="L358" s="24">
        <v>0</v>
      </c>
      <c r="M358" s="24">
        <v>0</v>
      </c>
    </row>
    <row r="359" spans="1:14" ht="18.75" x14ac:dyDescent="0.25">
      <c r="A359" s="39"/>
      <c r="B359" s="41"/>
      <c r="C359" s="41"/>
      <c r="D359" s="41"/>
      <c r="E359" s="41"/>
      <c r="F359" s="41"/>
      <c r="G359" s="21" t="s">
        <v>38</v>
      </c>
      <c r="H359" s="24">
        <f t="shared" si="97"/>
        <v>0</v>
      </c>
      <c r="I359" s="24">
        <v>0</v>
      </c>
      <c r="J359" s="24">
        <v>0</v>
      </c>
      <c r="K359" s="24">
        <v>0</v>
      </c>
      <c r="L359" s="24">
        <v>0</v>
      </c>
      <c r="M359" s="24">
        <v>0</v>
      </c>
    </row>
    <row r="360" spans="1:14" ht="18.75" x14ac:dyDescent="0.25">
      <c r="A360" s="39"/>
      <c r="B360" s="41"/>
      <c r="C360" s="41"/>
      <c r="D360" s="41"/>
      <c r="E360" s="41"/>
      <c r="F360" s="41"/>
      <c r="G360" s="21" t="s">
        <v>39</v>
      </c>
      <c r="H360" s="24">
        <f t="shared" ref="H360" si="98">J360+K360+L360</f>
        <v>0</v>
      </c>
      <c r="I360" s="24">
        <v>0</v>
      </c>
      <c r="J360" s="24">
        <v>0</v>
      </c>
      <c r="K360" s="24">
        <v>0</v>
      </c>
      <c r="L360" s="24">
        <v>0</v>
      </c>
      <c r="M360" s="24">
        <v>0</v>
      </c>
    </row>
    <row r="361" spans="1:14" ht="18.75" x14ac:dyDescent="0.25">
      <c r="A361" s="40"/>
      <c r="B361" s="41"/>
      <c r="C361" s="41"/>
      <c r="D361" s="41"/>
      <c r="E361" s="41"/>
      <c r="F361" s="41"/>
      <c r="G361" s="21" t="s">
        <v>121</v>
      </c>
      <c r="H361" s="24">
        <f t="shared" si="97"/>
        <v>0</v>
      </c>
      <c r="I361" s="24">
        <v>0</v>
      </c>
      <c r="J361" s="24">
        <v>0</v>
      </c>
      <c r="K361" s="24">
        <v>0</v>
      </c>
      <c r="L361" s="24">
        <v>0</v>
      </c>
      <c r="M361" s="24">
        <v>0</v>
      </c>
    </row>
    <row r="362" spans="1:14" ht="106.5" hidden="1" customHeight="1" x14ac:dyDescent="0.25">
      <c r="A362" s="38" t="s">
        <v>81</v>
      </c>
      <c r="B362" s="41" t="s">
        <v>23</v>
      </c>
      <c r="C362" s="42" t="s">
        <v>80</v>
      </c>
      <c r="D362" s="28">
        <v>1700</v>
      </c>
      <c r="E362" s="41" t="s">
        <v>78</v>
      </c>
      <c r="F362" s="29" t="s">
        <v>79</v>
      </c>
      <c r="G362" s="23" t="s">
        <v>65</v>
      </c>
      <c r="H362" s="24">
        <f>H369</f>
        <v>0</v>
      </c>
      <c r="I362" s="24">
        <f>I369</f>
        <v>0</v>
      </c>
      <c r="J362" s="24">
        <f>J369</f>
        <v>0</v>
      </c>
      <c r="K362" s="24">
        <f>K369</f>
        <v>0</v>
      </c>
      <c r="L362" s="24">
        <f>L369</f>
        <v>0</v>
      </c>
      <c r="M362" s="24">
        <v>0</v>
      </c>
    </row>
    <row r="363" spans="1:14" ht="18.75" hidden="1" customHeight="1" x14ac:dyDescent="0.25">
      <c r="A363" s="39"/>
      <c r="B363" s="41"/>
      <c r="C363" s="43"/>
      <c r="D363" s="30"/>
      <c r="E363" s="41"/>
      <c r="F363" s="31"/>
      <c r="G363" s="23" t="s">
        <v>0</v>
      </c>
      <c r="H363" s="24">
        <f>J363+K363+L363</f>
        <v>0</v>
      </c>
      <c r="I363" s="24">
        <v>0</v>
      </c>
      <c r="J363" s="24">
        <v>0</v>
      </c>
      <c r="K363" s="24">
        <v>0</v>
      </c>
      <c r="L363" s="24">
        <v>0</v>
      </c>
      <c r="M363" s="24">
        <v>0</v>
      </c>
    </row>
    <row r="364" spans="1:14" ht="18.75" hidden="1" customHeight="1" x14ac:dyDescent="0.25">
      <c r="A364" s="39"/>
      <c r="B364" s="41"/>
      <c r="C364" s="43"/>
      <c r="D364" s="30"/>
      <c r="E364" s="41"/>
      <c r="F364" s="31"/>
      <c r="G364" s="21" t="s">
        <v>1</v>
      </c>
      <c r="H364" s="24">
        <f t="shared" ref="H364:H365" si="99">J364+K364+L364</f>
        <v>0</v>
      </c>
      <c r="I364" s="24">
        <v>0</v>
      </c>
      <c r="J364" s="24">
        <v>0</v>
      </c>
      <c r="K364" s="24">
        <v>0</v>
      </c>
      <c r="L364" s="24">
        <v>0</v>
      </c>
      <c r="M364" s="24">
        <v>0</v>
      </c>
    </row>
    <row r="365" spans="1:14" ht="18.75" hidden="1" customHeight="1" x14ac:dyDescent="0.25">
      <c r="A365" s="39"/>
      <c r="B365" s="41"/>
      <c r="C365" s="43"/>
      <c r="D365" s="30"/>
      <c r="E365" s="41"/>
      <c r="F365" s="31"/>
      <c r="G365" s="21" t="s">
        <v>2</v>
      </c>
      <c r="H365" s="24">
        <f t="shared" si="99"/>
        <v>0</v>
      </c>
      <c r="I365" s="24">
        <v>0</v>
      </c>
      <c r="J365" s="24">
        <v>0</v>
      </c>
      <c r="K365" s="24">
        <v>0</v>
      </c>
      <c r="L365" s="24">
        <v>0</v>
      </c>
      <c r="M365" s="24">
        <v>0</v>
      </c>
    </row>
    <row r="366" spans="1:14" ht="18.75" hidden="1" customHeight="1" x14ac:dyDescent="0.25">
      <c r="A366" s="39"/>
      <c r="B366" s="41"/>
      <c r="C366" s="43"/>
      <c r="D366" s="30"/>
      <c r="E366" s="41"/>
      <c r="F366" s="31"/>
      <c r="G366" s="21" t="s">
        <v>3</v>
      </c>
      <c r="H366" s="24">
        <f>J366+K366+L366</f>
        <v>0</v>
      </c>
      <c r="I366" s="24">
        <v>0</v>
      </c>
      <c r="J366" s="24">
        <v>0</v>
      </c>
      <c r="K366" s="24">
        <v>0</v>
      </c>
      <c r="L366" s="24">
        <v>0</v>
      </c>
      <c r="M366" s="24">
        <v>0</v>
      </c>
    </row>
    <row r="367" spans="1:14" ht="18.75" hidden="1" customHeight="1" x14ac:dyDescent="0.25">
      <c r="A367" s="39"/>
      <c r="B367" s="41"/>
      <c r="C367" s="43"/>
      <c r="D367" s="30"/>
      <c r="E367" s="41"/>
      <c r="F367" s="31"/>
      <c r="G367" s="21" t="s">
        <v>4</v>
      </c>
      <c r="H367" s="24">
        <f t="shared" ref="H367:H368" si="100">J367+K367+L367</f>
        <v>0</v>
      </c>
      <c r="I367" s="24">
        <v>0</v>
      </c>
      <c r="J367" s="24">
        <v>0</v>
      </c>
      <c r="K367" s="24">
        <v>0</v>
      </c>
      <c r="L367" s="24">
        <v>0</v>
      </c>
      <c r="M367" s="24">
        <v>0</v>
      </c>
    </row>
    <row r="368" spans="1:14" ht="18.75" hidden="1" customHeight="1" x14ac:dyDescent="0.25">
      <c r="A368" s="39"/>
      <c r="B368" s="41"/>
      <c r="C368" s="43"/>
      <c r="D368" s="30"/>
      <c r="E368" s="41"/>
      <c r="F368" s="31"/>
      <c r="G368" s="21" t="s">
        <v>5</v>
      </c>
      <c r="H368" s="24">
        <f t="shared" si="100"/>
        <v>0</v>
      </c>
      <c r="I368" s="24">
        <v>0</v>
      </c>
      <c r="J368" s="24">
        <v>0</v>
      </c>
      <c r="K368" s="24">
        <v>0</v>
      </c>
      <c r="L368" s="24">
        <v>0</v>
      </c>
      <c r="M368" s="24">
        <v>0</v>
      </c>
    </row>
    <row r="369" spans="1:13" ht="18" hidden="1" customHeight="1" x14ac:dyDescent="0.25">
      <c r="A369" s="39"/>
      <c r="B369" s="41"/>
      <c r="C369" s="43"/>
      <c r="D369" s="30"/>
      <c r="E369" s="41"/>
      <c r="F369" s="31"/>
      <c r="G369" s="21" t="s">
        <v>29</v>
      </c>
      <c r="H369" s="24">
        <f>L369</f>
        <v>0</v>
      </c>
      <c r="I369" s="24">
        <f>1700-1700</f>
        <v>0</v>
      </c>
      <c r="J369" s="24">
        <v>0</v>
      </c>
      <c r="K369" s="24">
        <v>0</v>
      </c>
      <c r="L369" s="24">
        <f>1700-1700</f>
        <v>0</v>
      </c>
      <c r="M369" s="24">
        <v>0</v>
      </c>
    </row>
    <row r="370" spans="1:13" ht="18.75" hidden="1" customHeight="1" x14ac:dyDescent="0.25">
      <c r="A370" s="39"/>
      <c r="B370" s="41"/>
      <c r="C370" s="43"/>
      <c r="D370" s="30"/>
      <c r="E370" s="41"/>
      <c r="F370" s="31"/>
      <c r="G370" s="21" t="s">
        <v>36</v>
      </c>
      <c r="H370" s="24">
        <f>J370+K370+L370</f>
        <v>0</v>
      </c>
      <c r="I370" s="24">
        <v>0</v>
      </c>
      <c r="J370" s="24">
        <v>0</v>
      </c>
      <c r="K370" s="24">
        <v>0</v>
      </c>
      <c r="L370" s="24">
        <v>0</v>
      </c>
      <c r="M370" s="24">
        <v>0</v>
      </c>
    </row>
    <row r="371" spans="1:13" ht="18.75" hidden="1" customHeight="1" x14ac:dyDescent="0.25">
      <c r="A371" s="39"/>
      <c r="B371" s="41"/>
      <c r="C371" s="43"/>
      <c r="D371" s="30"/>
      <c r="E371" s="41"/>
      <c r="F371" s="31"/>
      <c r="G371" s="21" t="s">
        <v>37</v>
      </c>
      <c r="H371" s="24">
        <f t="shared" ref="H371:H372" si="101">J371+K371+L371</f>
        <v>0</v>
      </c>
      <c r="I371" s="24">
        <v>0</v>
      </c>
      <c r="J371" s="24">
        <v>0</v>
      </c>
      <c r="K371" s="24">
        <v>0</v>
      </c>
      <c r="L371" s="24">
        <v>0</v>
      </c>
      <c r="M371" s="24">
        <v>0</v>
      </c>
    </row>
    <row r="372" spans="1:13" ht="24" hidden="1" customHeight="1" x14ac:dyDescent="0.25">
      <c r="A372" s="39"/>
      <c r="B372" s="41"/>
      <c r="C372" s="43"/>
      <c r="D372" s="30"/>
      <c r="E372" s="41"/>
      <c r="F372" s="31"/>
      <c r="G372" s="21" t="s">
        <v>38</v>
      </c>
      <c r="H372" s="24">
        <f t="shared" si="101"/>
        <v>0</v>
      </c>
      <c r="I372" s="24">
        <v>0</v>
      </c>
      <c r="J372" s="24">
        <v>0</v>
      </c>
      <c r="K372" s="24">
        <v>0</v>
      </c>
      <c r="L372" s="24">
        <v>0</v>
      </c>
      <c r="M372" s="24">
        <v>0</v>
      </c>
    </row>
    <row r="373" spans="1:13" ht="21.75" hidden="1" customHeight="1" x14ac:dyDescent="0.25">
      <c r="A373" s="40"/>
      <c r="B373" s="41"/>
      <c r="C373" s="44"/>
      <c r="D373" s="32"/>
      <c r="E373" s="41"/>
      <c r="F373" s="33"/>
      <c r="G373" s="21" t="s">
        <v>39</v>
      </c>
      <c r="H373" s="24">
        <f>J373+K373+L373</f>
        <v>0</v>
      </c>
      <c r="I373" s="24">
        <v>0</v>
      </c>
      <c r="J373" s="24">
        <v>0</v>
      </c>
      <c r="K373" s="24">
        <v>0</v>
      </c>
      <c r="L373" s="24">
        <v>0</v>
      </c>
      <c r="M373" s="24">
        <v>0</v>
      </c>
    </row>
    <row r="374" spans="1:13" ht="77.25" hidden="1" customHeight="1" x14ac:dyDescent="0.25">
      <c r="A374" s="38"/>
      <c r="B374" s="38"/>
      <c r="C374" s="38"/>
      <c r="D374" s="38"/>
      <c r="E374" s="38"/>
      <c r="F374" s="38"/>
      <c r="G374" s="23"/>
      <c r="H374" s="24"/>
      <c r="I374" s="24"/>
      <c r="J374" s="24"/>
      <c r="K374" s="24"/>
      <c r="L374" s="24"/>
      <c r="M374" s="24"/>
    </row>
    <row r="375" spans="1:13" ht="18.75" hidden="1" x14ac:dyDescent="0.25">
      <c r="A375" s="39"/>
      <c r="B375" s="39"/>
      <c r="C375" s="39"/>
      <c r="D375" s="39"/>
      <c r="E375" s="39"/>
      <c r="F375" s="39"/>
      <c r="G375" s="23"/>
      <c r="H375" s="24"/>
      <c r="I375" s="24"/>
      <c r="J375" s="24"/>
      <c r="K375" s="24"/>
      <c r="L375" s="24"/>
      <c r="M375" s="24"/>
    </row>
    <row r="376" spans="1:13" ht="18.75" hidden="1" x14ac:dyDescent="0.25">
      <c r="A376" s="39"/>
      <c r="B376" s="39"/>
      <c r="C376" s="39"/>
      <c r="D376" s="39"/>
      <c r="E376" s="39"/>
      <c r="F376" s="39"/>
      <c r="G376" s="21"/>
      <c r="H376" s="24"/>
      <c r="I376" s="24"/>
      <c r="J376" s="24"/>
      <c r="K376" s="24"/>
      <c r="L376" s="24"/>
      <c r="M376" s="24"/>
    </row>
    <row r="377" spans="1:13" ht="18.75" hidden="1" x14ac:dyDescent="0.25">
      <c r="A377" s="39"/>
      <c r="B377" s="39"/>
      <c r="C377" s="39"/>
      <c r="D377" s="39"/>
      <c r="E377" s="39"/>
      <c r="F377" s="39"/>
      <c r="G377" s="21"/>
      <c r="H377" s="24"/>
      <c r="I377" s="24"/>
      <c r="J377" s="24"/>
      <c r="K377" s="24"/>
      <c r="L377" s="24"/>
      <c r="M377" s="24"/>
    </row>
    <row r="378" spans="1:13" ht="18.75" hidden="1" x14ac:dyDescent="0.25">
      <c r="A378" s="39"/>
      <c r="B378" s="39"/>
      <c r="C378" s="39"/>
      <c r="D378" s="39"/>
      <c r="E378" s="39"/>
      <c r="F378" s="39"/>
      <c r="G378" s="21"/>
      <c r="H378" s="24"/>
      <c r="I378" s="24"/>
      <c r="J378" s="24"/>
      <c r="K378" s="24"/>
      <c r="L378" s="24"/>
      <c r="M378" s="24"/>
    </row>
    <row r="379" spans="1:13" ht="18.75" hidden="1" x14ac:dyDescent="0.25">
      <c r="A379" s="39"/>
      <c r="B379" s="39"/>
      <c r="C379" s="39"/>
      <c r="D379" s="39"/>
      <c r="E379" s="39"/>
      <c r="F379" s="39"/>
      <c r="G379" s="21"/>
      <c r="H379" s="24"/>
      <c r="I379" s="24"/>
      <c r="J379" s="24"/>
      <c r="K379" s="24"/>
      <c r="L379" s="24"/>
      <c r="M379" s="24"/>
    </row>
    <row r="380" spans="1:13" ht="18.75" hidden="1" x14ac:dyDescent="0.25">
      <c r="A380" s="40"/>
      <c r="B380" s="40"/>
      <c r="C380" s="40"/>
      <c r="D380" s="40"/>
      <c r="E380" s="40"/>
      <c r="F380" s="40"/>
      <c r="G380" s="21"/>
      <c r="H380" s="24"/>
      <c r="I380" s="24"/>
      <c r="J380" s="24"/>
      <c r="K380" s="24"/>
      <c r="L380" s="24"/>
      <c r="M380" s="24"/>
    </row>
    <row r="381" spans="1:13" ht="97.5" hidden="1" customHeight="1" x14ac:dyDescent="0.25">
      <c r="A381" s="38" t="s">
        <v>85</v>
      </c>
      <c r="B381" s="41" t="s">
        <v>14</v>
      </c>
      <c r="C381" s="38" t="s">
        <v>22</v>
      </c>
      <c r="D381" s="57">
        <v>310205.7</v>
      </c>
      <c r="E381" s="41" t="s">
        <v>86</v>
      </c>
      <c r="F381" s="46" t="s">
        <v>84</v>
      </c>
      <c r="G381" s="23" t="s">
        <v>65</v>
      </c>
      <c r="H381" s="24">
        <f>H389+H390</f>
        <v>0</v>
      </c>
      <c r="I381" s="24">
        <f>I389+I390</f>
        <v>0</v>
      </c>
      <c r="J381" s="24">
        <f>J388</f>
        <v>0</v>
      </c>
      <c r="K381" s="24">
        <f>K388</f>
        <v>0</v>
      </c>
      <c r="L381" s="24">
        <f>L389+L390</f>
        <v>0</v>
      </c>
      <c r="M381" s="24">
        <v>0</v>
      </c>
    </row>
    <row r="382" spans="1:13" ht="22.9" hidden="1" customHeight="1" x14ac:dyDescent="0.25">
      <c r="A382" s="39"/>
      <c r="B382" s="41"/>
      <c r="C382" s="39"/>
      <c r="D382" s="58"/>
      <c r="E382" s="41"/>
      <c r="F382" s="47"/>
      <c r="G382" s="23" t="s">
        <v>0</v>
      </c>
      <c r="H382" s="24">
        <f>J382+K382+L382</f>
        <v>0</v>
      </c>
      <c r="I382" s="24">
        <v>0</v>
      </c>
      <c r="J382" s="24">
        <v>0</v>
      </c>
      <c r="K382" s="24">
        <v>0</v>
      </c>
      <c r="L382" s="24">
        <v>0</v>
      </c>
      <c r="M382" s="24">
        <v>0</v>
      </c>
    </row>
    <row r="383" spans="1:13" ht="22.9" hidden="1" customHeight="1" x14ac:dyDescent="0.25">
      <c r="A383" s="39"/>
      <c r="B383" s="41"/>
      <c r="C383" s="39"/>
      <c r="D383" s="58"/>
      <c r="E383" s="41"/>
      <c r="F383" s="47"/>
      <c r="G383" s="21" t="s">
        <v>1</v>
      </c>
      <c r="H383" s="24">
        <f t="shared" ref="H383:H384" si="102">J383+K383+L383</f>
        <v>0</v>
      </c>
      <c r="I383" s="24">
        <v>0</v>
      </c>
      <c r="J383" s="24">
        <v>0</v>
      </c>
      <c r="K383" s="24">
        <v>0</v>
      </c>
      <c r="L383" s="24">
        <v>0</v>
      </c>
      <c r="M383" s="24">
        <v>0</v>
      </c>
    </row>
    <row r="384" spans="1:13" ht="22.9" hidden="1" customHeight="1" x14ac:dyDescent="0.25">
      <c r="A384" s="39"/>
      <c r="B384" s="41"/>
      <c r="C384" s="39"/>
      <c r="D384" s="58"/>
      <c r="E384" s="41"/>
      <c r="F384" s="47"/>
      <c r="G384" s="21" t="s">
        <v>2</v>
      </c>
      <c r="H384" s="24">
        <f t="shared" si="102"/>
        <v>0</v>
      </c>
      <c r="I384" s="24">
        <v>0</v>
      </c>
      <c r="J384" s="24">
        <v>0</v>
      </c>
      <c r="K384" s="24">
        <v>0</v>
      </c>
      <c r="L384" s="24">
        <v>0</v>
      </c>
      <c r="M384" s="24">
        <v>0</v>
      </c>
    </row>
    <row r="385" spans="1:13" ht="22.9" hidden="1" customHeight="1" x14ac:dyDescent="0.25">
      <c r="A385" s="39"/>
      <c r="B385" s="41"/>
      <c r="C385" s="39"/>
      <c r="D385" s="58"/>
      <c r="E385" s="41"/>
      <c r="F385" s="47"/>
      <c r="G385" s="21" t="s">
        <v>3</v>
      </c>
      <c r="H385" s="24">
        <f>J385+K385+L385</f>
        <v>0</v>
      </c>
      <c r="I385" s="24">
        <v>0</v>
      </c>
      <c r="J385" s="24">
        <v>0</v>
      </c>
      <c r="K385" s="24">
        <v>0</v>
      </c>
      <c r="L385" s="24">
        <v>0</v>
      </c>
      <c r="M385" s="24">
        <v>0</v>
      </c>
    </row>
    <row r="386" spans="1:13" ht="22.9" hidden="1" customHeight="1" x14ac:dyDescent="0.25">
      <c r="A386" s="39"/>
      <c r="B386" s="41"/>
      <c r="C386" s="39"/>
      <c r="D386" s="58"/>
      <c r="E386" s="41"/>
      <c r="F386" s="47"/>
      <c r="G386" s="21" t="s">
        <v>4</v>
      </c>
      <c r="H386" s="24">
        <f t="shared" ref="H386:H387" si="103">J386+K386+L386</f>
        <v>0</v>
      </c>
      <c r="I386" s="24">
        <v>0</v>
      </c>
      <c r="J386" s="24">
        <v>0</v>
      </c>
      <c r="K386" s="24">
        <v>0</v>
      </c>
      <c r="L386" s="24">
        <v>0</v>
      </c>
      <c r="M386" s="24">
        <v>0</v>
      </c>
    </row>
    <row r="387" spans="1:13" ht="22.9" hidden="1" customHeight="1" x14ac:dyDescent="0.25">
      <c r="A387" s="39"/>
      <c r="B387" s="41"/>
      <c r="C387" s="39"/>
      <c r="D387" s="58"/>
      <c r="E387" s="41"/>
      <c r="F387" s="47"/>
      <c r="G387" s="21" t="s">
        <v>5</v>
      </c>
      <c r="H387" s="24">
        <f t="shared" si="103"/>
        <v>0</v>
      </c>
      <c r="I387" s="24">
        <v>0</v>
      </c>
      <c r="J387" s="24">
        <v>0</v>
      </c>
      <c r="K387" s="24">
        <v>0</v>
      </c>
      <c r="L387" s="24">
        <v>0</v>
      </c>
      <c r="M387" s="24">
        <v>0</v>
      </c>
    </row>
    <row r="388" spans="1:13" ht="22.9" hidden="1" customHeight="1" x14ac:dyDescent="0.25">
      <c r="A388" s="39"/>
      <c r="B388" s="41"/>
      <c r="C388" s="39"/>
      <c r="D388" s="58"/>
      <c r="E388" s="41"/>
      <c r="F388" s="47"/>
      <c r="G388" s="21" t="s">
        <v>29</v>
      </c>
      <c r="H388" s="24">
        <f>L388</f>
        <v>0</v>
      </c>
      <c r="I388" s="24">
        <v>0</v>
      </c>
      <c r="J388" s="24">
        <v>0</v>
      </c>
      <c r="K388" s="24">
        <v>0</v>
      </c>
      <c r="L388" s="24">
        <v>0</v>
      </c>
      <c r="M388" s="24">
        <v>0</v>
      </c>
    </row>
    <row r="389" spans="1:13" ht="22.9" hidden="1" customHeight="1" x14ac:dyDescent="0.25">
      <c r="A389" s="39"/>
      <c r="B389" s="41"/>
      <c r="C389" s="39"/>
      <c r="D389" s="58"/>
      <c r="E389" s="41"/>
      <c r="F389" s="47"/>
      <c r="G389" s="21" t="s">
        <v>98</v>
      </c>
      <c r="H389" s="24">
        <f>J389+K389+L389</f>
        <v>0</v>
      </c>
      <c r="I389" s="24">
        <v>0</v>
      </c>
      <c r="J389" s="24">
        <v>0</v>
      </c>
      <c r="K389" s="24">
        <v>0</v>
      </c>
      <c r="L389" s="24">
        <f>9196.4-1500-1214.5-221.5-505.7-3981.1-1493.4+7839.1-198.3-321.9-15-108.7-7475.4</f>
        <v>0</v>
      </c>
      <c r="M389" s="24">
        <v>0</v>
      </c>
    </row>
    <row r="390" spans="1:13" ht="22.9" hidden="1" customHeight="1" x14ac:dyDescent="0.25">
      <c r="A390" s="39"/>
      <c r="B390" s="41"/>
      <c r="C390" s="39"/>
      <c r="D390" s="58"/>
      <c r="E390" s="41"/>
      <c r="F390" s="47"/>
      <c r="G390" s="21" t="s">
        <v>99</v>
      </c>
      <c r="H390" s="24">
        <f t="shared" ref="H390:H391" si="104">J390+K390+L390</f>
        <v>0</v>
      </c>
      <c r="I390" s="24">
        <v>0</v>
      </c>
      <c r="J390" s="24">
        <v>0</v>
      </c>
      <c r="K390" s="24">
        <v>0</v>
      </c>
      <c r="L390" s="24">
        <f>10296.9-6049-4247.9</f>
        <v>0</v>
      </c>
      <c r="M390" s="24">
        <v>0</v>
      </c>
    </row>
    <row r="391" spans="1:13" ht="22.9" hidden="1" customHeight="1" x14ac:dyDescent="0.25">
      <c r="A391" s="39"/>
      <c r="B391" s="41"/>
      <c r="C391" s="39"/>
      <c r="D391" s="58"/>
      <c r="E391" s="41"/>
      <c r="F391" s="47"/>
      <c r="G391" s="21" t="s">
        <v>38</v>
      </c>
      <c r="H391" s="24">
        <f t="shared" si="104"/>
        <v>0</v>
      </c>
      <c r="I391" s="24">
        <v>0</v>
      </c>
      <c r="J391" s="24">
        <v>0</v>
      </c>
      <c r="K391" s="24">
        <v>0</v>
      </c>
      <c r="L391" s="24">
        <v>0</v>
      </c>
      <c r="M391" s="24">
        <v>0</v>
      </c>
    </row>
    <row r="392" spans="1:13" ht="22.9" hidden="1" customHeight="1" x14ac:dyDescent="0.25">
      <c r="A392" s="40"/>
      <c r="B392" s="41"/>
      <c r="C392" s="40"/>
      <c r="D392" s="59"/>
      <c r="E392" s="41"/>
      <c r="F392" s="48"/>
      <c r="G392" s="21" t="s">
        <v>39</v>
      </c>
      <c r="H392" s="24">
        <f>J392+K392+L392</f>
        <v>0</v>
      </c>
      <c r="I392" s="24">
        <v>0</v>
      </c>
      <c r="J392" s="24">
        <v>0</v>
      </c>
      <c r="K392" s="24">
        <v>0</v>
      </c>
      <c r="L392" s="24">
        <v>0</v>
      </c>
      <c r="M392" s="24">
        <v>0</v>
      </c>
    </row>
    <row r="393" spans="1:13" ht="102" hidden="1" customHeight="1" x14ac:dyDescent="0.25">
      <c r="A393" s="38" t="s">
        <v>101</v>
      </c>
      <c r="B393" s="41" t="s">
        <v>14</v>
      </c>
      <c r="C393" s="42" t="s">
        <v>88</v>
      </c>
      <c r="D393" s="57">
        <v>66000</v>
      </c>
      <c r="E393" s="41" t="s">
        <v>78</v>
      </c>
      <c r="F393" s="46" t="s">
        <v>87</v>
      </c>
      <c r="G393" s="23" t="s">
        <v>65</v>
      </c>
      <c r="H393" s="24">
        <f>H401+H402+H403</f>
        <v>0</v>
      </c>
      <c r="I393" s="24">
        <f>I401+I402+I403</f>
        <v>0</v>
      </c>
      <c r="J393" s="24">
        <f>J400</f>
        <v>0</v>
      </c>
      <c r="K393" s="24">
        <f>K400</f>
        <v>0</v>
      </c>
      <c r="L393" s="24">
        <f>L401+L402+L403</f>
        <v>0</v>
      </c>
      <c r="M393" s="24">
        <v>0</v>
      </c>
    </row>
    <row r="394" spans="1:13" ht="22.9" hidden="1" customHeight="1" x14ac:dyDescent="0.25">
      <c r="A394" s="39"/>
      <c r="B394" s="41"/>
      <c r="C394" s="43"/>
      <c r="D394" s="58"/>
      <c r="E394" s="41"/>
      <c r="F394" s="47"/>
      <c r="G394" s="23" t="s">
        <v>0</v>
      </c>
      <c r="H394" s="24">
        <f>J394+K394+L394</f>
        <v>0</v>
      </c>
      <c r="I394" s="24">
        <v>0</v>
      </c>
      <c r="J394" s="24">
        <v>0</v>
      </c>
      <c r="K394" s="24">
        <v>0</v>
      </c>
      <c r="L394" s="24">
        <v>0</v>
      </c>
      <c r="M394" s="24">
        <v>0</v>
      </c>
    </row>
    <row r="395" spans="1:13" ht="22.9" hidden="1" customHeight="1" x14ac:dyDescent="0.25">
      <c r="A395" s="39"/>
      <c r="B395" s="41"/>
      <c r="C395" s="43"/>
      <c r="D395" s="58"/>
      <c r="E395" s="41"/>
      <c r="F395" s="47"/>
      <c r="G395" s="21" t="s">
        <v>1</v>
      </c>
      <c r="H395" s="24">
        <f t="shared" ref="H395:H396" si="105">J395+K395+L395</f>
        <v>0</v>
      </c>
      <c r="I395" s="24">
        <v>0</v>
      </c>
      <c r="J395" s="24">
        <v>0</v>
      </c>
      <c r="K395" s="24">
        <v>0</v>
      </c>
      <c r="L395" s="24">
        <v>0</v>
      </c>
      <c r="M395" s="24">
        <v>0</v>
      </c>
    </row>
    <row r="396" spans="1:13" ht="22.9" hidden="1" customHeight="1" x14ac:dyDescent="0.25">
      <c r="A396" s="39"/>
      <c r="B396" s="41"/>
      <c r="C396" s="43"/>
      <c r="D396" s="58"/>
      <c r="E396" s="41"/>
      <c r="F396" s="47"/>
      <c r="G396" s="21" t="s">
        <v>2</v>
      </c>
      <c r="H396" s="24">
        <f t="shared" si="105"/>
        <v>0</v>
      </c>
      <c r="I396" s="24">
        <v>0</v>
      </c>
      <c r="J396" s="24">
        <v>0</v>
      </c>
      <c r="K396" s="24">
        <v>0</v>
      </c>
      <c r="L396" s="24">
        <v>0</v>
      </c>
      <c r="M396" s="24">
        <v>0</v>
      </c>
    </row>
    <row r="397" spans="1:13" ht="22.9" hidden="1" customHeight="1" x14ac:dyDescent="0.25">
      <c r="A397" s="39"/>
      <c r="B397" s="41"/>
      <c r="C397" s="43"/>
      <c r="D397" s="58"/>
      <c r="E397" s="41"/>
      <c r="F397" s="47"/>
      <c r="G397" s="21" t="s">
        <v>3</v>
      </c>
      <c r="H397" s="24">
        <f>J397+K397+L397</f>
        <v>0</v>
      </c>
      <c r="I397" s="24">
        <v>0</v>
      </c>
      <c r="J397" s="24">
        <v>0</v>
      </c>
      <c r="K397" s="24">
        <v>0</v>
      </c>
      <c r="L397" s="24">
        <v>0</v>
      </c>
      <c r="M397" s="24">
        <v>0</v>
      </c>
    </row>
    <row r="398" spans="1:13" ht="22.9" hidden="1" customHeight="1" x14ac:dyDescent="0.25">
      <c r="A398" s="39"/>
      <c r="B398" s="41"/>
      <c r="C398" s="43"/>
      <c r="D398" s="58"/>
      <c r="E398" s="41"/>
      <c r="F398" s="47"/>
      <c r="G398" s="21" t="s">
        <v>4</v>
      </c>
      <c r="H398" s="24">
        <f t="shared" ref="H398:H399" si="106">J398+K398+L398</f>
        <v>0</v>
      </c>
      <c r="I398" s="24">
        <v>0</v>
      </c>
      <c r="J398" s="24">
        <v>0</v>
      </c>
      <c r="K398" s="24">
        <v>0</v>
      </c>
      <c r="L398" s="24">
        <v>0</v>
      </c>
      <c r="M398" s="24">
        <v>0</v>
      </c>
    </row>
    <row r="399" spans="1:13" ht="22.9" hidden="1" customHeight="1" x14ac:dyDescent="0.25">
      <c r="A399" s="39"/>
      <c r="B399" s="41"/>
      <c r="C399" s="43"/>
      <c r="D399" s="58"/>
      <c r="E399" s="41"/>
      <c r="F399" s="47"/>
      <c r="G399" s="21" t="s">
        <v>5</v>
      </c>
      <c r="H399" s="24">
        <f t="shared" si="106"/>
        <v>0</v>
      </c>
      <c r="I399" s="24">
        <v>0</v>
      </c>
      <c r="J399" s="24">
        <v>0</v>
      </c>
      <c r="K399" s="24">
        <v>0</v>
      </c>
      <c r="L399" s="24">
        <v>0</v>
      </c>
      <c r="M399" s="24">
        <v>0</v>
      </c>
    </row>
    <row r="400" spans="1:13" ht="22.9" hidden="1" customHeight="1" x14ac:dyDescent="0.25">
      <c r="A400" s="39"/>
      <c r="B400" s="41"/>
      <c r="C400" s="43"/>
      <c r="D400" s="58"/>
      <c r="E400" s="41"/>
      <c r="F400" s="47"/>
      <c r="G400" s="21" t="s">
        <v>29</v>
      </c>
      <c r="H400" s="24">
        <f>L400</f>
        <v>0</v>
      </c>
      <c r="I400" s="24">
        <v>0</v>
      </c>
      <c r="J400" s="24">
        <v>0</v>
      </c>
      <c r="K400" s="24">
        <v>0</v>
      </c>
      <c r="L400" s="24">
        <v>0</v>
      </c>
      <c r="M400" s="24">
        <v>0</v>
      </c>
    </row>
    <row r="401" spans="1:13" ht="22.9" hidden="1" customHeight="1" x14ac:dyDescent="0.25">
      <c r="A401" s="39"/>
      <c r="B401" s="41"/>
      <c r="C401" s="43"/>
      <c r="D401" s="58"/>
      <c r="E401" s="41"/>
      <c r="F401" s="47"/>
      <c r="G401" s="21" t="s">
        <v>36</v>
      </c>
      <c r="H401" s="24">
        <f>J401+K401+L401</f>
        <v>0</v>
      </c>
      <c r="I401" s="24">
        <f>H401</f>
        <v>0</v>
      </c>
      <c r="J401" s="24">
        <v>0</v>
      </c>
      <c r="K401" s="24">
        <v>0</v>
      </c>
      <c r="L401" s="24">
        <f>11198.7-7839.1-3359.6</f>
        <v>0</v>
      </c>
      <c r="M401" s="24">
        <v>0</v>
      </c>
    </row>
    <row r="402" spans="1:13" ht="22.9" hidden="1" customHeight="1" x14ac:dyDescent="0.25">
      <c r="A402" s="39"/>
      <c r="B402" s="41"/>
      <c r="C402" s="43"/>
      <c r="D402" s="58"/>
      <c r="E402" s="41"/>
      <c r="F402" s="47"/>
      <c r="G402" s="21" t="s">
        <v>37</v>
      </c>
      <c r="H402" s="24">
        <f t="shared" ref="H402:H403" si="107">J402+K402+L402</f>
        <v>0</v>
      </c>
      <c r="I402" s="24">
        <f>L402</f>
        <v>0</v>
      </c>
      <c r="J402" s="24">
        <v>0</v>
      </c>
      <c r="K402" s="24">
        <v>0</v>
      </c>
      <c r="L402" s="24">
        <f>2000+5839.1-7839.1</f>
        <v>0</v>
      </c>
      <c r="M402" s="24">
        <v>0</v>
      </c>
    </row>
    <row r="403" spans="1:13" ht="22.9" hidden="1" customHeight="1" x14ac:dyDescent="0.25">
      <c r="A403" s="39"/>
      <c r="B403" s="41"/>
      <c r="C403" s="43"/>
      <c r="D403" s="58"/>
      <c r="E403" s="41"/>
      <c r="F403" s="47"/>
      <c r="G403" s="21" t="s">
        <v>38</v>
      </c>
      <c r="H403" s="24">
        <f t="shared" si="107"/>
        <v>0</v>
      </c>
      <c r="I403" s="24">
        <v>0</v>
      </c>
      <c r="J403" s="24">
        <v>0</v>
      </c>
      <c r="K403" s="24">
        <v>0</v>
      </c>
      <c r="L403" s="24">
        <f>2000-2000</f>
        <v>0</v>
      </c>
      <c r="M403" s="24">
        <v>0</v>
      </c>
    </row>
    <row r="404" spans="1:13" ht="22.9" hidden="1" customHeight="1" x14ac:dyDescent="0.25">
      <c r="A404" s="40"/>
      <c r="B404" s="41"/>
      <c r="C404" s="44"/>
      <c r="D404" s="59"/>
      <c r="E404" s="41"/>
      <c r="F404" s="48"/>
      <c r="G404" s="21" t="s">
        <v>39</v>
      </c>
      <c r="H404" s="24">
        <f>J404+K404+L404</f>
        <v>0</v>
      </c>
      <c r="I404" s="24">
        <v>0</v>
      </c>
      <c r="J404" s="24">
        <v>0</v>
      </c>
      <c r="K404" s="24">
        <v>0</v>
      </c>
      <c r="L404" s="24">
        <v>0</v>
      </c>
      <c r="M404" s="24">
        <v>0</v>
      </c>
    </row>
    <row r="405" spans="1:13" ht="85.5" hidden="1" customHeight="1" x14ac:dyDescent="0.25">
      <c r="A405" s="38" t="s">
        <v>104</v>
      </c>
      <c r="B405" s="41" t="s">
        <v>14</v>
      </c>
      <c r="C405" s="42" t="s">
        <v>89</v>
      </c>
      <c r="D405" s="57">
        <v>100000</v>
      </c>
      <c r="E405" s="41" t="s">
        <v>78</v>
      </c>
      <c r="F405" s="46" t="s">
        <v>103</v>
      </c>
      <c r="G405" s="23" t="s">
        <v>65</v>
      </c>
      <c r="H405" s="24">
        <f>H413+H414+H415</f>
        <v>0</v>
      </c>
      <c r="I405" s="24">
        <f>I413+I414+I415</f>
        <v>0</v>
      </c>
      <c r="J405" s="24">
        <f>J412</f>
        <v>0</v>
      </c>
      <c r="K405" s="24">
        <f>K412</f>
        <v>0</v>
      </c>
      <c r="L405" s="24">
        <f>L413+L414+L415</f>
        <v>0</v>
      </c>
      <c r="M405" s="24">
        <v>0</v>
      </c>
    </row>
    <row r="406" spans="1:13" ht="22.9" hidden="1" customHeight="1" x14ac:dyDescent="0.25">
      <c r="A406" s="39"/>
      <c r="B406" s="41"/>
      <c r="C406" s="43"/>
      <c r="D406" s="58"/>
      <c r="E406" s="41"/>
      <c r="F406" s="47"/>
      <c r="G406" s="23" t="s">
        <v>0</v>
      </c>
      <c r="H406" s="24">
        <f>J406+K406+L406</f>
        <v>0</v>
      </c>
      <c r="I406" s="24">
        <v>0</v>
      </c>
      <c r="J406" s="24">
        <v>0</v>
      </c>
      <c r="K406" s="24">
        <v>0</v>
      </c>
      <c r="L406" s="24">
        <v>0</v>
      </c>
      <c r="M406" s="24">
        <v>0</v>
      </c>
    </row>
    <row r="407" spans="1:13" ht="22.9" hidden="1" customHeight="1" x14ac:dyDescent="0.25">
      <c r="A407" s="39"/>
      <c r="B407" s="41"/>
      <c r="C407" s="43"/>
      <c r="D407" s="58"/>
      <c r="E407" s="41"/>
      <c r="F407" s="47"/>
      <c r="G407" s="21" t="s">
        <v>1</v>
      </c>
      <c r="H407" s="24">
        <f t="shared" ref="H407:H408" si="108">J407+K407+L407</f>
        <v>0</v>
      </c>
      <c r="I407" s="24">
        <v>0</v>
      </c>
      <c r="J407" s="24">
        <v>0</v>
      </c>
      <c r="K407" s="24">
        <v>0</v>
      </c>
      <c r="L407" s="24">
        <v>0</v>
      </c>
      <c r="M407" s="24">
        <v>0</v>
      </c>
    </row>
    <row r="408" spans="1:13" ht="22.9" hidden="1" customHeight="1" x14ac:dyDescent="0.25">
      <c r="A408" s="39"/>
      <c r="B408" s="41"/>
      <c r="C408" s="43"/>
      <c r="D408" s="58"/>
      <c r="E408" s="41"/>
      <c r="F408" s="47"/>
      <c r="G408" s="21" t="s">
        <v>2</v>
      </c>
      <c r="H408" s="24">
        <f t="shared" si="108"/>
        <v>0</v>
      </c>
      <c r="I408" s="24">
        <v>0</v>
      </c>
      <c r="J408" s="24">
        <v>0</v>
      </c>
      <c r="K408" s="24">
        <v>0</v>
      </c>
      <c r="L408" s="24">
        <v>0</v>
      </c>
      <c r="M408" s="24">
        <v>0</v>
      </c>
    </row>
    <row r="409" spans="1:13" ht="22.9" hidden="1" customHeight="1" x14ac:dyDescent="0.25">
      <c r="A409" s="39"/>
      <c r="B409" s="41"/>
      <c r="C409" s="43"/>
      <c r="D409" s="58"/>
      <c r="E409" s="41"/>
      <c r="F409" s="47"/>
      <c r="G409" s="21" t="s">
        <v>3</v>
      </c>
      <c r="H409" s="24">
        <f>J409+K409+L409</f>
        <v>0</v>
      </c>
      <c r="I409" s="24">
        <v>0</v>
      </c>
      <c r="J409" s="24">
        <v>0</v>
      </c>
      <c r="K409" s="24">
        <v>0</v>
      </c>
      <c r="L409" s="24">
        <v>0</v>
      </c>
      <c r="M409" s="24">
        <v>0</v>
      </c>
    </row>
    <row r="410" spans="1:13" ht="22.9" hidden="1" customHeight="1" x14ac:dyDescent="0.25">
      <c r="A410" s="39"/>
      <c r="B410" s="41"/>
      <c r="C410" s="43"/>
      <c r="D410" s="58"/>
      <c r="E410" s="41"/>
      <c r="F410" s="47"/>
      <c r="G410" s="21" t="s">
        <v>4</v>
      </c>
      <c r="H410" s="24">
        <f t="shared" ref="H410:H411" si="109">J410+K410+L410</f>
        <v>0</v>
      </c>
      <c r="I410" s="24">
        <v>0</v>
      </c>
      <c r="J410" s="24">
        <v>0</v>
      </c>
      <c r="K410" s="24">
        <v>0</v>
      </c>
      <c r="L410" s="24">
        <v>0</v>
      </c>
      <c r="M410" s="24">
        <v>0</v>
      </c>
    </row>
    <row r="411" spans="1:13" ht="22.9" hidden="1" customHeight="1" x14ac:dyDescent="0.25">
      <c r="A411" s="39"/>
      <c r="B411" s="41"/>
      <c r="C411" s="43"/>
      <c r="D411" s="58"/>
      <c r="E411" s="41"/>
      <c r="F411" s="47"/>
      <c r="G411" s="21" t="s">
        <v>5</v>
      </c>
      <c r="H411" s="24">
        <f t="shared" si="109"/>
        <v>0</v>
      </c>
      <c r="I411" s="24">
        <v>0</v>
      </c>
      <c r="J411" s="24">
        <v>0</v>
      </c>
      <c r="K411" s="24">
        <v>0</v>
      </c>
      <c r="L411" s="24">
        <v>0</v>
      </c>
      <c r="M411" s="24">
        <v>0</v>
      </c>
    </row>
    <row r="412" spans="1:13" ht="22.9" hidden="1" customHeight="1" x14ac:dyDescent="0.25">
      <c r="A412" s="39"/>
      <c r="B412" s="41"/>
      <c r="C412" s="43"/>
      <c r="D412" s="58"/>
      <c r="E412" s="41"/>
      <c r="F412" s="47"/>
      <c r="G412" s="21" t="s">
        <v>29</v>
      </c>
      <c r="H412" s="24">
        <f>L412</f>
        <v>0</v>
      </c>
      <c r="I412" s="24">
        <v>0</v>
      </c>
      <c r="J412" s="24">
        <v>0</v>
      </c>
      <c r="K412" s="24">
        <v>0</v>
      </c>
      <c r="L412" s="24">
        <v>0</v>
      </c>
      <c r="M412" s="24">
        <v>0</v>
      </c>
    </row>
    <row r="413" spans="1:13" ht="22.9" hidden="1" customHeight="1" x14ac:dyDescent="0.25">
      <c r="A413" s="39"/>
      <c r="B413" s="41"/>
      <c r="C413" s="43"/>
      <c r="D413" s="58"/>
      <c r="E413" s="41"/>
      <c r="F413" s="47"/>
      <c r="G413" s="21" t="s">
        <v>36</v>
      </c>
      <c r="H413" s="24">
        <f>J413+K413+L413</f>
        <v>0</v>
      </c>
      <c r="I413" s="24">
        <f>11056-11056</f>
        <v>0</v>
      </c>
      <c r="J413" s="24">
        <v>0</v>
      </c>
      <c r="K413" s="24">
        <v>0</v>
      </c>
      <c r="L413" s="24">
        <f>11056-11056</f>
        <v>0</v>
      </c>
      <c r="M413" s="24">
        <v>0</v>
      </c>
    </row>
    <row r="414" spans="1:13" ht="22.9" hidden="1" customHeight="1" x14ac:dyDescent="0.25">
      <c r="A414" s="39"/>
      <c r="B414" s="41"/>
      <c r="C414" s="43"/>
      <c r="D414" s="58"/>
      <c r="E414" s="41"/>
      <c r="F414" s="47"/>
      <c r="G414" s="21" t="s">
        <v>37</v>
      </c>
      <c r="H414" s="24">
        <f t="shared" ref="H414:H415" si="110">J414+K414+L414</f>
        <v>0</v>
      </c>
      <c r="I414" s="24">
        <f>H414</f>
        <v>0</v>
      </c>
      <c r="J414" s="24">
        <v>0</v>
      </c>
      <c r="K414" s="24">
        <v>0</v>
      </c>
      <c r="L414" s="24">
        <f>14348-5839.1-6462.9+7839.1-9885.1</f>
        <v>0</v>
      </c>
      <c r="M414" s="24">
        <v>0</v>
      </c>
    </row>
    <row r="415" spans="1:13" ht="22.9" hidden="1" customHeight="1" x14ac:dyDescent="0.25">
      <c r="A415" s="39"/>
      <c r="B415" s="41"/>
      <c r="C415" s="43"/>
      <c r="D415" s="58"/>
      <c r="E415" s="41"/>
      <c r="F415" s="47"/>
      <c r="G415" s="21" t="s">
        <v>38</v>
      </c>
      <c r="H415" s="24">
        <f t="shared" si="110"/>
        <v>0</v>
      </c>
      <c r="I415" s="24">
        <v>0</v>
      </c>
      <c r="J415" s="24">
        <v>0</v>
      </c>
      <c r="K415" s="24">
        <v>0</v>
      </c>
      <c r="L415" s="24">
        <f>3000-3000</f>
        <v>0</v>
      </c>
      <c r="M415" s="24">
        <v>0</v>
      </c>
    </row>
    <row r="416" spans="1:13" ht="22.9" hidden="1" customHeight="1" x14ac:dyDescent="0.25">
      <c r="A416" s="40"/>
      <c r="B416" s="41"/>
      <c r="C416" s="44"/>
      <c r="D416" s="59"/>
      <c r="E416" s="41"/>
      <c r="F416" s="48"/>
      <c r="G416" s="21" t="s">
        <v>39</v>
      </c>
      <c r="H416" s="24">
        <f>J416+K416+L416</f>
        <v>0</v>
      </c>
      <c r="I416" s="24">
        <v>0</v>
      </c>
      <c r="J416" s="24">
        <v>0</v>
      </c>
      <c r="K416" s="24">
        <v>0</v>
      </c>
      <c r="L416" s="24">
        <v>0</v>
      </c>
      <c r="M416" s="24">
        <v>0</v>
      </c>
    </row>
    <row r="417" spans="1:13" ht="75.75" customHeight="1" x14ac:dyDescent="0.25">
      <c r="A417" s="38" t="s">
        <v>151</v>
      </c>
      <c r="B417" s="41"/>
      <c r="C417" s="79"/>
      <c r="D417" s="82"/>
      <c r="E417" s="41"/>
      <c r="F417" s="46"/>
      <c r="G417" s="23" t="s">
        <v>65</v>
      </c>
      <c r="H417" s="24">
        <f>H418+H419+H420+H421+H422+H423+H424+H425+H426+H427+H429</f>
        <v>5969</v>
      </c>
      <c r="I417" s="24">
        <f>I418+I419+I420+I421+I422+I423+I424</f>
        <v>0</v>
      </c>
      <c r="J417" s="24">
        <v>0</v>
      </c>
      <c r="K417" s="24">
        <f>K418+K419+K420+K421+K422+K423+K424+K425+K426+K427+K429</f>
        <v>0</v>
      </c>
      <c r="L417" s="24">
        <f>L418+L419+L420+L421+L422+L423+L424+L425+L426+L427+L429</f>
        <v>5969</v>
      </c>
      <c r="M417" s="24">
        <v>0</v>
      </c>
    </row>
    <row r="418" spans="1:13" ht="22.9" customHeight="1" x14ac:dyDescent="0.25">
      <c r="A418" s="39"/>
      <c r="B418" s="41"/>
      <c r="C418" s="80"/>
      <c r="D418" s="82"/>
      <c r="E418" s="41"/>
      <c r="F418" s="47"/>
      <c r="G418" s="23" t="s">
        <v>0</v>
      </c>
      <c r="H418" s="24">
        <f>J418+K418+L418</f>
        <v>0</v>
      </c>
      <c r="I418" s="24">
        <v>0</v>
      </c>
      <c r="J418" s="24">
        <v>0</v>
      </c>
      <c r="K418" s="24">
        <v>0</v>
      </c>
      <c r="L418" s="24">
        <v>0</v>
      </c>
      <c r="M418" s="24">
        <v>0</v>
      </c>
    </row>
    <row r="419" spans="1:13" ht="22.9" customHeight="1" x14ac:dyDescent="0.25">
      <c r="A419" s="39"/>
      <c r="B419" s="41"/>
      <c r="C419" s="80"/>
      <c r="D419" s="82"/>
      <c r="E419" s="41"/>
      <c r="F419" s="47"/>
      <c r="G419" s="21" t="s">
        <v>1</v>
      </c>
      <c r="H419" s="24">
        <f t="shared" ref="H419:H424" si="111">J419+K419+L419</f>
        <v>0</v>
      </c>
      <c r="I419" s="24">
        <v>0</v>
      </c>
      <c r="J419" s="24">
        <v>0</v>
      </c>
      <c r="K419" s="24">
        <v>0</v>
      </c>
      <c r="L419" s="24">
        <v>0</v>
      </c>
      <c r="M419" s="24">
        <v>0</v>
      </c>
    </row>
    <row r="420" spans="1:13" ht="22.9" customHeight="1" x14ac:dyDescent="0.25">
      <c r="A420" s="39"/>
      <c r="B420" s="41"/>
      <c r="C420" s="80"/>
      <c r="D420" s="82"/>
      <c r="E420" s="41"/>
      <c r="F420" s="47"/>
      <c r="G420" s="21" t="s">
        <v>2</v>
      </c>
      <c r="H420" s="24">
        <f t="shared" si="111"/>
        <v>0</v>
      </c>
      <c r="I420" s="24">
        <v>0</v>
      </c>
      <c r="J420" s="24">
        <v>0</v>
      </c>
      <c r="K420" s="24">
        <v>0</v>
      </c>
      <c r="L420" s="24">
        <v>0</v>
      </c>
      <c r="M420" s="24">
        <v>0</v>
      </c>
    </row>
    <row r="421" spans="1:13" ht="22.9" customHeight="1" x14ac:dyDescent="0.25">
      <c r="A421" s="39"/>
      <c r="B421" s="41"/>
      <c r="C421" s="80"/>
      <c r="D421" s="82"/>
      <c r="E421" s="41"/>
      <c r="F421" s="47"/>
      <c r="G421" s="21" t="s">
        <v>3</v>
      </c>
      <c r="H421" s="24">
        <f t="shared" si="111"/>
        <v>0</v>
      </c>
      <c r="I421" s="24">
        <v>0</v>
      </c>
      <c r="J421" s="24">
        <v>0</v>
      </c>
      <c r="K421" s="24">
        <v>0</v>
      </c>
      <c r="L421" s="24">
        <v>0</v>
      </c>
      <c r="M421" s="24">
        <v>0</v>
      </c>
    </row>
    <row r="422" spans="1:13" ht="22.9" customHeight="1" x14ac:dyDescent="0.25">
      <c r="A422" s="39"/>
      <c r="B422" s="41"/>
      <c r="C422" s="80"/>
      <c r="D422" s="82"/>
      <c r="E422" s="41"/>
      <c r="F422" s="47"/>
      <c r="G422" s="21" t="s">
        <v>4</v>
      </c>
      <c r="H422" s="24">
        <f t="shared" si="111"/>
        <v>0</v>
      </c>
      <c r="I422" s="24">
        <v>0</v>
      </c>
      <c r="J422" s="24">
        <v>0</v>
      </c>
      <c r="K422" s="24">
        <v>0</v>
      </c>
      <c r="L422" s="24">
        <v>0</v>
      </c>
      <c r="M422" s="24">
        <v>0</v>
      </c>
    </row>
    <row r="423" spans="1:13" ht="22.9" customHeight="1" x14ac:dyDescent="0.25">
      <c r="A423" s="39"/>
      <c r="B423" s="41"/>
      <c r="C423" s="80"/>
      <c r="D423" s="82"/>
      <c r="E423" s="41"/>
      <c r="F423" s="47"/>
      <c r="G423" s="21" t="s">
        <v>5</v>
      </c>
      <c r="H423" s="24">
        <f t="shared" si="111"/>
        <v>0</v>
      </c>
      <c r="I423" s="24">
        <v>0</v>
      </c>
      <c r="J423" s="24">
        <v>0</v>
      </c>
      <c r="K423" s="24">
        <v>0</v>
      </c>
      <c r="L423" s="24">
        <v>0</v>
      </c>
      <c r="M423" s="24">
        <v>0</v>
      </c>
    </row>
    <row r="424" spans="1:13" ht="22.9" customHeight="1" x14ac:dyDescent="0.25">
      <c r="A424" s="39"/>
      <c r="B424" s="41"/>
      <c r="C424" s="80"/>
      <c r="D424" s="82"/>
      <c r="E424" s="41"/>
      <c r="F424" s="47"/>
      <c r="G424" s="21" t="s">
        <v>29</v>
      </c>
      <c r="H424" s="24">
        <f t="shared" si="111"/>
        <v>0</v>
      </c>
      <c r="I424" s="24">
        <v>0</v>
      </c>
      <c r="J424" s="24">
        <v>0</v>
      </c>
      <c r="K424" s="24">
        <v>0</v>
      </c>
      <c r="L424" s="24">
        <v>0</v>
      </c>
      <c r="M424" s="24">
        <v>0</v>
      </c>
    </row>
    <row r="425" spans="1:13" ht="22.9" customHeight="1" x14ac:dyDescent="0.25">
      <c r="A425" s="39"/>
      <c r="B425" s="41"/>
      <c r="C425" s="80"/>
      <c r="D425" s="82"/>
      <c r="E425" s="41"/>
      <c r="F425" s="47"/>
      <c r="G425" s="21" t="s">
        <v>36</v>
      </c>
      <c r="H425" s="24">
        <f>J425+K425+L425</f>
        <v>0</v>
      </c>
      <c r="I425" s="24">
        <v>0</v>
      </c>
      <c r="J425" s="24">
        <v>0</v>
      </c>
      <c r="K425" s="24">
        <v>0</v>
      </c>
      <c r="L425" s="24">
        <v>0</v>
      </c>
      <c r="M425" s="24">
        <v>0</v>
      </c>
    </row>
    <row r="426" spans="1:13" ht="22.9" customHeight="1" x14ac:dyDescent="0.25">
      <c r="A426" s="39"/>
      <c r="B426" s="41"/>
      <c r="C426" s="80"/>
      <c r="D426" s="82"/>
      <c r="E426" s="41"/>
      <c r="F426" s="47"/>
      <c r="G426" s="21" t="s">
        <v>37</v>
      </c>
      <c r="H426" s="24">
        <f>H439</f>
        <v>1001.8</v>
      </c>
      <c r="I426" s="24">
        <f>I439</f>
        <v>0</v>
      </c>
      <c r="J426" s="24">
        <v>0</v>
      </c>
      <c r="K426" s="24">
        <v>0</v>
      </c>
      <c r="L426" s="24">
        <f>L439</f>
        <v>1001.8</v>
      </c>
      <c r="M426" s="24">
        <v>0</v>
      </c>
    </row>
    <row r="427" spans="1:13" ht="22.9" customHeight="1" x14ac:dyDescent="0.25">
      <c r="A427" s="39"/>
      <c r="B427" s="41"/>
      <c r="C427" s="80"/>
      <c r="D427" s="82"/>
      <c r="E427" s="41"/>
      <c r="F427" s="47"/>
      <c r="G427" s="21" t="s">
        <v>38</v>
      </c>
      <c r="H427" s="24">
        <f>H440+H454</f>
        <v>4967.2</v>
      </c>
      <c r="I427" s="24">
        <f>I440+I454</f>
        <v>0</v>
      </c>
      <c r="J427" s="24">
        <v>0</v>
      </c>
      <c r="K427" s="24">
        <v>0</v>
      </c>
      <c r="L427" s="24">
        <f>L440+L454</f>
        <v>4967.2</v>
      </c>
      <c r="M427" s="24">
        <v>0</v>
      </c>
    </row>
    <row r="428" spans="1:13" ht="22.9" customHeight="1" x14ac:dyDescent="0.25">
      <c r="A428" s="39"/>
      <c r="B428" s="41"/>
      <c r="C428" s="80"/>
      <c r="D428" s="82"/>
      <c r="E428" s="41"/>
      <c r="F428" s="47"/>
      <c r="G428" s="21" t="s">
        <v>39</v>
      </c>
      <c r="H428" s="24">
        <f t="shared" ref="H428" si="112">J428+K428+L428</f>
        <v>0</v>
      </c>
      <c r="I428" s="24">
        <v>0</v>
      </c>
      <c r="J428" s="24">
        <v>0</v>
      </c>
      <c r="K428" s="24">
        <f>K465+K505+K518+K662</f>
        <v>0</v>
      </c>
      <c r="L428" s="24">
        <v>0</v>
      </c>
      <c r="M428" s="24">
        <v>0</v>
      </c>
    </row>
    <row r="429" spans="1:13" ht="22.9" customHeight="1" x14ac:dyDescent="0.25">
      <c r="A429" s="40"/>
      <c r="B429" s="41"/>
      <c r="C429" s="81"/>
      <c r="D429" s="82"/>
      <c r="E429" s="41"/>
      <c r="F429" s="48"/>
      <c r="G429" s="21" t="s">
        <v>121</v>
      </c>
      <c r="H429" s="24">
        <f t="shared" ref="H429" si="113">J429+K429+L429</f>
        <v>0</v>
      </c>
      <c r="I429" s="24">
        <v>0</v>
      </c>
      <c r="J429" s="24">
        <v>0</v>
      </c>
      <c r="K429" s="24">
        <f>K466+K506+K519+K663</f>
        <v>0</v>
      </c>
      <c r="L429" s="24">
        <v>0</v>
      </c>
      <c r="M429" s="24">
        <v>0</v>
      </c>
    </row>
    <row r="430" spans="1:13" ht="88.5" customHeight="1" x14ac:dyDescent="0.25">
      <c r="A430" s="38" t="s">
        <v>153</v>
      </c>
      <c r="B430" s="41" t="s">
        <v>114</v>
      </c>
      <c r="C430" s="42" t="s">
        <v>148</v>
      </c>
      <c r="D430" s="45">
        <v>1001.8</v>
      </c>
      <c r="E430" s="41" t="s">
        <v>78</v>
      </c>
      <c r="F430" s="46" t="s">
        <v>103</v>
      </c>
      <c r="G430" s="23" t="s">
        <v>65</v>
      </c>
      <c r="H430" s="24">
        <f t="shared" ref="H430:K430" si="114">H431+H432+H433+H434+H435+H436+H437+H438+H439+H440+H442+H443</f>
        <v>2003.6</v>
      </c>
      <c r="I430" s="24">
        <f t="shared" si="114"/>
        <v>0</v>
      </c>
      <c r="J430" s="24">
        <f t="shared" si="114"/>
        <v>0</v>
      </c>
      <c r="K430" s="24">
        <f t="shared" si="114"/>
        <v>0</v>
      </c>
      <c r="L430" s="24">
        <f>L431+L432+L433+L434+L435+L436+L437+L438+L439+L440+L442+L443</f>
        <v>2003.6</v>
      </c>
      <c r="M430" s="24">
        <v>0</v>
      </c>
    </row>
    <row r="431" spans="1:13" ht="22.9" customHeight="1" x14ac:dyDescent="0.25">
      <c r="A431" s="39"/>
      <c r="B431" s="41"/>
      <c r="C431" s="43"/>
      <c r="D431" s="45"/>
      <c r="E431" s="41"/>
      <c r="F431" s="47"/>
      <c r="G431" s="23" t="s">
        <v>0</v>
      </c>
      <c r="H431" s="24">
        <f>J431+K431+L431</f>
        <v>0</v>
      </c>
      <c r="I431" s="24">
        <v>0</v>
      </c>
      <c r="J431" s="24">
        <v>0</v>
      </c>
      <c r="K431" s="24">
        <v>0</v>
      </c>
      <c r="L431" s="24">
        <v>0</v>
      </c>
      <c r="M431" s="24">
        <v>0</v>
      </c>
    </row>
    <row r="432" spans="1:13" ht="22.9" customHeight="1" x14ac:dyDescent="0.25">
      <c r="A432" s="39"/>
      <c r="B432" s="41"/>
      <c r="C432" s="43"/>
      <c r="D432" s="45"/>
      <c r="E432" s="41"/>
      <c r="F432" s="47"/>
      <c r="G432" s="37" t="s">
        <v>1</v>
      </c>
      <c r="H432" s="24">
        <f t="shared" ref="H432:H437" si="115">J432+K432+L432</f>
        <v>0</v>
      </c>
      <c r="I432" s="24">
        <v>0</v>
      </c>
      <c r="J432" s="24">
        <v>0</v>
      </c>
      <c r="K432" s="24">
        <v>0</v>
      </c>
      <c r="L432" s="24">
        <v>0</v>
      </c>
      <c r="M432" s="24">
        <v>0</v>
      </c>
    </row>
    <row r="433" spans="1:13" ht="22.9" customHeight="1" x14ac:dyDescent="0.25">
      <c r="A433" s="39"/>
      <c r="B433" s="41"/>
      <c r="C433" s="43"/>
      <c r="D433" s="45"/>
      <c r="E433" s="41"/>
      <c r="F433" s="47"/>
      <c r="G433" s="37" t="s">
        <v>2</v>
      </c>
      <c r="H433" s="24">
        <f t="shared" si="115"/>
        <v>0</v>
      </c>
      <c r="I433" s="24">
        <v>0</v>
      </c>
      <c r="J433" s="24">
        <v>0</v>
      </c>
      <c r="K433" s="24">
        <v>0</v>
      </c>
      <c r="L433" s="24">
        <v>0</v>
      </c>
      <c r="M433" s="24">
        <v>0</v>
      </c>
    </row>
    <row r="434" spans="1:13" ht="22.9" customHeight="1" x14ac:dyDescent="0.25">
      <c r="A434" s="39"/>
      <c r="B434" s="41"/>
      <c r="C434" s="43"/>
      <c r="D434" s="45"/>
      <c r="E434" s="41"/>
      <c r="F434" s="47"/>
      <c r="G434" s="37" t="s">
        <v>3</v>
      </c>
      <c r="H434" s="24">
        <f t="shared" si="115"/>
        <v>0</v>
      </c>
      <c r="I434" s="24">
        <v>0</v>
      </c>
      <c r="J434" s="24">
        <v>0</v>
      </c>
      <c r="K434" s="24">
        <v>0</v>
      </c>
      <c r="L434" s="24">
        <v>0</v>
      </c>
      <c r="M434" s="24">
        <v>0</v>
      </c>
    </row>
    <row r="435" spans="1:13" ht="22.9" customHeight="1" x14ac:dyDescent="0.25">
      <c r="A435" s="39"/>
      <c r="B435" s="41"/>
      <c r="C435" s="43"/>
      <c r="D435" s="45"/>
      <c r="E435" s="41"/>
      <c r="F435" s="47"/>
      <c r="G435" s="37" t="s">
        <v>4</v>
      </c>
      <c r="H435" s="24">
        <f t="shared" si="115"/>
        <v>0</v>
      </c>
      <c r="I435" s="24">
        <v>0</v>
      </c>
      <c r="J435" s="24">
        <v>0</v>
      </c>
      <c r="K435" s="24">
        <v>0</v>
      </c>
      <c r="L435" s="24">
        <v>0</v>
      </c>
      <c r="M435" s="24">
        <v>0</v>
      </c>
    </row>
    <row r="436" spans="1:13" ht="22.9" customHeight="1" x14ac:dyDescent="0.25">
      <c r="A436" s="39"/>
      <c r="B436" s="41"/>
      <c r="C436" s="43"/>
      <c r="D436" s="45"/>
      <c r="E436" s="41"/>
      <c r="F436" s="47"/>
      <c r="G436" s="37" t="s">
        <v>5</v>
      </c>
      <c r="H436" s="24">
        <f t="shared" si="115"/>
        <v>0</v>
      </c>
      <c r="I436" s="24">
        <v>0</v>
      </c>
      <c r="J436" s="24">
        <v>0</v>
      </c>
      <c r="K436" s="24">
        <v>0</v>
      </c>
      <c r="L436" s="24">
        <v>0</v>
      </c>
      <c r="M436" s="24">
        <v>0</v>
      </c>
    </row>
    <row r="437" spans="1:13" ht="22.9" customHeight="1" x14ac:dyDescent="0.25">
      <c r="A437" s="39"/>
      <c r="B437" s="41"/>
      <c r="C437" s="43"/>
      <c r="D437" s="45"/>
      <c r="E437" s="41"/>
      <c r="F437" s="47"/>
      <c r="G437" s="37" t="s">
        <v>29</v>
      </c>
      <c r="H437" s="24">
        <f t="shared" si="115"/>
        <v>0</v>
      </c>
      <c r="I437" s="24">
        <v>0</v>
      </c>
      <c r="J437" s="24">
        <v>0</v>
      </c>
      <c r="K437" s="24">
        <v>0</v>
      </c>
      <c r="L437" s="24">
        <v>0</v>
      </c>
      <c r="M437" s="24">
        <v>0</v>
      </c>
    </row>
    <row r="438" spans="1:13" ht="22.9" customHeight="1" x14ac:dyDescent="0.25">
      <c r="A438" s="39"/>
      <c r="B438" s="41"/>
      <c r="C438" s="43"/>
      <c r="D438" s="45"/>
      <c r="E438" s="41"/>
      <c r="F438" s="47"/>
      <c r="G438" s="37" t="s">
        <v>36</v>
      </c>
      <c r="H438" s="24">
        <f>J438+K438+L438</f>
        <v>0</v>
      </c>
      <c r="I438" s="24">
        <v>0</v>
      </c>
      <c r="J438" s="24">
        <v>0</v>
      </c>
      <c r="K438" s="24">
        <v>0</v>
      </c>
      <c r="L438" s="24">
        <v>0</v>
      </c>
      <c r="M438" s="24">
        <v>0</v>
      </c>
    </row>
    <row r="439" spans="1:13" ht="22.9" customHeight="1" x14ac:dyDescent="0.25">
      <c r="A439" s="39"/>
      <c r="B439" s="41"/>
      <c r="C439" s="43"/>
      <c r="D439" s="45"/>
      <c r="E439" s="41"/>
      <c r="F439" s="47"/>
      <c r="G439" s="37" t="s">
        <v>37</v>
      </c>
      <c r="H439" s="24">
        <f t="shared" ref="H439:H443" si="116">J439+K439+L439</f>
        <v>1001.8</v>
      </c>
      <c r="I439" s="24">
        <v>0</v>
      </c>
      <c r="J439" s="24">
        <v>0</v>
      </c>
      <c r="K439" s="24">
        <v>0</v>
      </c>
      <c r="L439" s="24">
        <v>1001.8</v>
      </c>
      <c r="M439" s="24">
        <v>0</v>
      </c>
    </row>
    <row r="440" spans="1:13" ht="22.5" customHeight="1" x14ac:dyDescent="0.25">
      <c r="A440" s="39"/>
      <c r="B440" s="41"/>
      <c r="C440" s="43"/>
      <c r="D440" s="45"/>
      <c r="E440" s="41"/>
      <c r="F440" s="47"/>
      <c r="G440" s="37" t="s">
        <v>38</v>
      </c>
      <c r="H440" s="24">
        <f t="shared" si="116"/>
        <v>1001.8</v>
      </c>
      <c r="I440" s="24">
        <v>0</v>
      </c>
      <c r="J440" s="24">
        <v>0</v>
      </c>
      <c r="K440" s="24">
        <v>0</v>
      </c>
      <c r="L440" s="24">
        <f>1001.8</f>
        <v>1001.8</v>
      </c>
      <c r="M440" s="24">
        <v>0</v>
      </c>
    </row>
    <row r="441" spans="1:13" ht="41.25" customHeight="1" x14ac:dyDescent="0.25">
      <c r="A441" s="39"/>
      <c r="B441" s="41"/>
      <c r="C441" s="43"/>
      <c r="D441" s="45"/>
      <c r="E441" s="41"/>
      <c r="F441" s="47"/>
      <c r="G441" s="27" t="s">
        <v>73</v>
      </c>
      <c r="H441" s="25">
        <f t="shared" ref="H441:K441" si="117">H440</f>
        <v>1001.8</v>
      </c>
      <c r="I441" s="25">
        <f t="shared" si="117"/>
        <v>0</v>
      </c>
      <c r="J441" s="25">
        <f t="shared" si="117"/>
        <v>0</v>
      </c>
      <c r="K441" s="25">
        <f t="shared" si="117"/>
        <v>0</v>
      </c>
      <c r="L441" s="25">
        <f>L440</f>
        <v>1001.8</v>
      </c>
      <c r="M441" s="25">
        <f>M440</f>
        <v>0</v>
      </c>
    </row>
    <row r="442" spans="1:13" ht="22.5" customHeight="1" x14ac:dyDescent="0.25">
      <c r="A442" s="39"/>
      <c r="B442" s="41"/>
      <c r="C442" s="43"/>
      <c r="D442" s="45"/>
      <c r="E442" s="41"/>
      <c r="F442" s="47"/>
      <c r="G442" s="37" t="s">
        <v>39</v>
      </c>
      <c r="H442" s="24">
        <f t="shared" si="116"/>
        <v>0</v>
      </c>
      <c r="I442" s="24">
        <v>0</v>
      </c>
      <c r="J442" s="24">
        <v>0</v>
      </c>
      <c r="K442" s="24">
        <f>K478+K518+K531+K675</f>
        <v>0</v>
      </c>
      <c r="L442" s="24">
        <v>0</v>
      </c>
      <c r="M442" s="24">
        <v>0</v>
      </c>
    </row>
    <row r="443" spans="1:13" ht="22.9" customHeight="1" x14ac:dyDescent="0.25">
      <c r="A443" s="40"/>
      <c r="B443" s="41"/>
      <c r="C443" s="44"/>
      <c r="D443" s="45"/>
      <c r="E443" s="41"/>
      <c r="F443" s="48"/>
      <c r="G443" s="37" t="s">
        <v>121</v>
      </c>
      <c r="H443" s="24">
        <f t="shared" si="116"/>
        <v>0</v>
      </c>
      <c r="I443" s="24">
        <v>0</v>
      </c>
      <c r="J443" s="24">
        <v>0</v>
      </c>
      <c r="K443" s="24">
        <v>0</v>
      </c>
      <c r="L443" s="24">
        <v>0</v>
      </c>
      <c r="M443" s="24">
        <v>0</v>
      </c>
    </row>
    <row r="444" spans="1:13" ht="87" customHeight="1" x14ac:dyDescent="0.25">
      <c r="A444" s="38" t="s">
        <v>154</v>
      </c>
      <c r="B444" s="41" t="s">
        <v>150</v>
      </c>
      <c r="C444" s="42" t="s">
        <v>149</v>
      </c>
      <c r="D444" s="45">
        <v>3965.4</v>
      </c>
      <c r="E444" s="41" t="s">
        <v>78</v>
      </c>
      <c r="F444" s="46" t="s">
        <v>116</v>
      </c>
      <c r="G444" s="23" t="s">
        <v>65</v>
      </c>
      <c r="H444" s="24">
        <f>H445+H446+H447+H448+H449+H450+H451+H452+H453+H454+H456</f>
        <v>3965.4</v>
      </c>
      <c r="I444" s="24">
        <f>I445+I446+I447+I448+I449+I450+I451</f>
        <v>0</v>
      </c>
      <c r="J444" s="24">
        <v>0</v>
      </c>
      <c r="K444" s="24">
        <f>K445+K446+K447+K448+K449+K450+K451+K452+K453+K454+K456</f>
        <v>0</v>
      </c>
      <c r="L444" s="24">
        <f>L445+L446+L447+L448+L449+L450+L451+L452+L453+L454+L456</f>
        <v>3965.4</v>
      </c>
      <c r="M444" s="24">
        <v>0</v>
      </c>
    </row>
    <row r="445" spans="1:13" ht="22.9" customHeight="1" x14ac:dyDescent="0.25">
      <c r="A445" s="39"/>
      <c r="B445" s="41"/>
      <c r="C445" s="43"/>
      <c r="D445" s="45"/>
      <c r="E445" s="41"/>
      <c r="F445" s="47"/>
      <c r="G445" s="23" t="s">
        <v>0</v>
      </c>
      <c r="H445" s="24">
        <f>J445+K445+L445</f>
        <v>0</v>
      </c>
      <c r="I445" s="24">
        <v>0</v>
      </c>
      <c r="J445" s="24">
        <v>0</v>
      </c>
      <c r="K445" s="24">
        <v>0</v>
      </c>
      <c r="L445" s="24">
        <v>0</v>
      </c>
      <c r="M445" s="24">
        <v>0</v>
      </c>
    </row>
    <row r="446" spans="1:13" ht="22.9" customHeight="1" x14ac:dyDescent="0.25">
      <c r="A446" s="39"/>
      <c r="B446" s="41"/>
      <c r="C446" s="43"/>
      <c r="D446" s="45"/>
      <c r="E446" s="41"/>
      <c r="F446" s="47"/>
      <c r="G446" s="37" t="s">
        <v>1</v>
      </c>
      <c r="H446" s="24">
        <f t="shared" ref="H446:H451" si="118">J446+K446+L446</f>
        <v>0</v>
      </c>
      <c r="I446" s="24">
        <v>0</v>
      </c>
      <c r="J446" s="24">
        <v>0</v>
      </c>
      <c r="K446" s="24">
        <v>0</v>
      </c>
      <c r="L446" s="24">
        <v>0</v>
      </c>
      <c r="M446" s="24">
        <v>0</v>
      </c>
    </row>
    <row r="447" spans="1:13" ht="22.9" customHeight="1" x14ac:dyDescent="0.25">
      <c r="A447" s="39"/>
      <c r="B447" s="41"/>
      <c r="C447" s="43"/>
      <c r="D447" s="45"/>
      <c r="E447" s="41"/>
      <c r="F447" s="47"/>
      <c r="G447" s="37" t="s">
        <v>2</v>
      </c>
      <c r="H447" s="24">
        <f t="shared" si="118"/>
        <v>0</v>
      </c>
      <c r="I447" s="24">
        <v>0</v>
      </c>
      <c r="J447" s="24">
        <v>0</v>
      </c>
      <c r="K447" s="24">
        <v>0</v>
      </c>
      <c r="L447" s="24">
        <v>0</v>
      </c>
      <c r="M447" s="24">
        <v>0</v>
      </c>
    </row>
    <row r="448" spans="1:13" ht="22.9" customHeight="1" x14ac:dyDescent="0.25">
      <c r="A448" s="39"/>
      <c r="B448" s="41"/>
      <c r="C448" s="43"/>
      <c r="D448" s="45"/>
      <c r="E448" s="41"/>
      <c r="F448" s="47"/>
      <c r="G448" s="37" t="s">
        <v>3</v>
      </c>
      <c r="H448" s="24">
        <f t="shared" si="118"/>
        <v>0</v>
      </c>
      <c r="I448" s="24">
        <v>0</v>
      </c>
      <c r="J448" s="24">
        <v>0</v>
      </c>
      <c r="K448" s="24">
        <v>0</v>
      </c>
      <c r="L448" s="24">
        <v>0</v>
      </c>
      <c r="M448" s="24">
        <v>0</v>
      </c>
    </row>
    <row r="449" spans="1:13" ht="22.9" customHeight="1" x14ac:dyDescent="0.25">
      <c r="A449" s="39"/>
      <c r="B449" s="41"/>
      <c r="C449" s="43"/>
      <c r="D449" s="45"/>
      <c r="E449" s="41"/>
      <c r="F449" s="47"/>
      <c r="G449" s="37" t="s">
        <v>4</v>
      </c>
      <c r="H449" s="24">
        <f t="shared" si="118"/>
        <v>0</v>
      </c>
      <c r="I449" s="24">
        <v>0</v>
      </c>
      <c r="J449" s="24">
        <v>0</v>
      </c>
      <c r="K449" s="24">
        <v>0</v>
      </c>
      <c r="L449" s="24">
        <v>0</v>
      </c>
      <c r="M449" s="24">
        <v>0</v>
      </c>
    </row>
    <row r="450" spans="1:13" ht="22.9" customHeight="1" x14ac:dyDescent="0.25">
      <c r="A450" s="39"/>
      <c r="B450" s="41"/>
      <c r="C450" s="43"/>
      <c r="D450" s="45"/>
      <c r="E450" s="41"/>
      <c r="F450" s="47"/>
      <c r="G450" s="37" t="s">
        <v>5</v>
      </c>
      <c r="H450" s="24">
        <f t="shared" si="118"/>
        <v>0</v>
      </c>
      <c r="I450" s="24">
        <v>0</v>
      </c>
      <c r="J450" s="24">
        <v>0</v>
      </c>
      <c r="K450" s="24">
        <v>0</v>
      </c>
      <c r="L450" s="24">
        <v>0</v>
      </c>
      <c r="M450" s="24">
        <v>0</v>
      </c>
    </row>
    <row r="451" spans="1:13" ht="22.9" customHeight="1" x14ac:dyDescent="0.25">
      <c r="A451" s="39"/>
      <c r="B451" s="41"/>
      <c r="C451" s="43"/>
      <c r="D451" s="45"/>
      <c r="E451" s="41"/>
      <c r="F451" s="47"/>
      <c r="G451" s="37" t="s">
        <v>29</v>
      </c>
      <c r="H451" s="24">
        <f t="shared" si="118"/>
        <v>0</v>
      </c>
      <c r="I451" s="24">
        <v>0</v>
      </c>
      <c r="J451" s="24">
        <v>0</v>
      </c>
      <c r="K451" s="24">
        <v>0</v>
      </c>
      <c r="L451" s="24">
        <v>0</v>
      </c>
      <c r="M451" s="24">
        <v>0</v>
      </c>
    </row>
    <row r="452" spans="1:13" ht="22.9" customHeight="1" x14ac:dyDescent="0.25">
      <c r="A452" s="39"/>
      <c r="B452" s="41"/>
      <c r="C452" s="43"/>
      <c r="D452" s="45"/>
      <c r="E452" s="41"/>
      <c r="F452" s="47"/>
      <c r="G452" s="37" t="s">
        <v>36</v>
      </c>
      <c r="H452" s="24">
        <f>J452+K452+L452</f>
        <v>0</v>
      </c>
      <c r="I452" s="24">
        <v>0</v>
      </c>
      <c r="J452" s="24">
        <v>0</v>
      </c>
      <c r="K452" s="24">
        <v>0</v>
      </c>
      <c r="L452" s="24">
        <v>0</v>
      </c>
      <c r="M452" s="24">
        <v>0</v>
      </c>
    </row>
    <row r="453" spans="1:13" ht="22.9" customHeight="1" x14ac:dyDescent="0.25">
      <c r="A453" s="39"/>
      <c r="B453" s="41"/>
      <c r="C453" s="43"/>
      <c r="D453" s="45"/>
      <c r="E453" s="41"/>
      <c r="F453" s="47"/>
      <c r="G453" s="37" t="s">
        <v>37</v>
      </c>
      <c r="H453" s="24">
        <f t="shared" ref="H453:H456" si="119">J453+K453+L453</f>
        <v>0</v>
      </c>
      <c r="I453" s="24">
        <v>0</v>
      </c>
      <c r="J453" s="24">
        <v>0</v>
      </c>
      <c r="K453" s="24">
        <v>0</v>
      </c>
      <c r="L453" s="24">
        <v>0</v>
      </c>
      <c r="M453" s="24">
        <v>0</v>
      </c>
    </row>
    <row r="454" spans="1:13" ht="22.9" customHeight="1" x14ac:dyDescent="0.25">
      <c r="A454" s="39"/>
      <c r="B454" s="41"/>
      <c r="C454" s="43"/>
      <c r="D454" s="45"/>
      <c r="E454" s="41"/>
      <c r="F454" s="47"/>
      <c r="G454" s="37" t="s">
        <v>38</v>
      </c>
      <c r="H454" s="24">
        <f t="shared" si="119"/>
        <v>3965.4</v>
      </c>
      <c r="I454" s="24">
        <v>0</v>
      </c>
      <c r="J454" s="24">
        <v>0</v>
      </c>
      <c r="K454" s="24">
        <v>0</v>
      </c>
      <c r="L454" s="24">
        <f>3965.4</f>
        <v>3965.4</v>
      </c>
      <c r="M454" s="24">
        <v>0</v>
      </c>
    </row>
    <row r="455" spans="1:13" ht="22.9" customHeight="1" x14ac:dyDescent="0.25">
      <c r="A455" s="39"/>
      <c r="B455" s="41"/>
      <c r="C455" s="43"/>
      <c r="D455" s="45"/>
      <c r="E455" s="41"/>
      <c r="F455" s="47"/>
      <c r="G455" s="37" t="s">
        <v>39</v>
      </c>
      <c r="H455" s="24">
        <f t="shared" si="119"/>
        <v>0</v>
      </c>
      <c r="I455" s="24">
        <v>0</v>
      </c>
      <c r="J455" s="24">
        <v>0</v>
      </c>
      <c r="K455" s="24">
        <f>K504+K531+K544+K688</f>
        <v>0</v>
      </c>
      <c r="L455" s="24">
        <v>0</v>
      </c>
      <c r="M455" s="24">
        <v>0</v>
      </c>
    </row>
    <row r="456" spans="1:13" ht="22.9" customHeight="1" x14ac:dyDescent="0.25">
      <c r="A456" s="40"/>
      <c r="B456" s="41"/>
      <c r="C456" s="44"/>
      <c r="D456" s="45"/>
      <c r="E456" s="41"/>
      <c r="F456" s="48"/>
      <c r="G456" s="37" t="s">
        <v>121</v>
      </c>
      <c r="H456" s="24">
        <f t="shared" si="119"/>
        <v>0</v>
      </c>
      <c r="I456" s="24">
        <v>0</v>
      </c>
      <c r="J456" s="24">
        <v>0</v>
      </c>
      <c r="K456" s="24">
        <f>K505+K532+K545+K689</f>
        <v>0</v>
      </c>
      <c r="L456" s="24">
        <v>0</v>
      </c>
      <c r="M456" s="24">
        <v>0</v>
      </c>
    </row>
    <row r="457" spans="1:13" ht="81.75" customHeight="1" x14ac:dyDescent="0.25">
      <c r="A457" s="38" t="s">
        <v>118</v>
      </c>
      <c r="B457" s="41" t="s">
        <v>102</v>
      </c>
      <c r="C457" s="42" t="str">
        <f>C217</f>
        <v>369 м</v>
      </c>
      <c r="D457" s="57">
        <v>350.1</v>
      </c>
      <c r="E457" s="41" t="s">
        <v>78</v>
      </c>
      <c r="F457" s="46" t="s">
        <v>123</v>
      </c>
      <c r="G457" s="23" t="s">
        <v>65</v>
      </c>
      <c r="H457" s="24">
        <f>H465+H466+H467+H469</f>
        <v>350.1</v>
      </c>
      <c r="I457" s="24">
        <f>I465+I466+I467+I469</f>
        <v>0</v>
      </c>
      <c r="J457" s="24">
        <f>J464</f>
        <v>0</v>
      </c>
      <c r="K457" s="24">
        <f>K464</f>
        <v>0</v>
      </c>
      <c r="L457" s="24">
        <f>L465+L466+L467+L469</f>
        <v>350.1</v>
      </c>
      <c r="M457" s="24">
        <v>0</v>
      </c>
    </row>
    <row r="458" spans="1:13" ht="22.9" customHeight="1" x14ac:dyDescent="0.25">
      <c r="A458" s="39"/>
      <c r="B458" s="41"/>
      <c r="C458" s="43"/>
      <c r="D458" s="58"/>
      <c r="E458" s="41"/>
      <c r="F458" s="47"/>
      <c r="G458" s="23" t="s">
        <v>0</v>
      </c>
      <c r="H458" s="24">
        <f>J458+K458+L458</f>
        <v>0</v>
      </c>
      <c r="I458" s="24">
        <v>0</v>
      </c>
      <c r="J458" s="24">
        <v>0</v>
      </c>
      <c r="K458" s="24">
        <v>0</v>
      </c>
      <c r="L458" s="24">
        <v>0</v>
      </c>
      <c r="M458" s="24">
        <v>0</v>
      </c>
    </row>
    <row r="459" spans="1:13" ht="22.9" customHeight="1" x14ac:dyDescent="0.25">
      <c r="A459" s="39"/>
      <c r="B459" s="41"/>
      <c r="C459" s="43"/>
      <c r="D459" s="58"/>
      <c r="E459" s="41"/>
      <c r="F459" s="47"/>
      <c r="G459" s="21" t="s">
        <v>1</v>
      </c>
      <c r="H459" s="24">
        <f t="shared" ref="H459:H460" si="120">J459+K459+L459</f>
        <v>0</v>
      </c>
      <c r="I459" s="24">
        <v>0</v>
      </c>
      <c r="J459" s="24">
        <v>0</v>
      </c>
      <c r="K459" s="24">
        <v>0</v>
      </c>
      <c r="L459" s="24">
        <v>0</v>
      </c>
      <c r="M459" s="24">
        <v>0</v>
      </c>
    </row>
    <row r="460" spans="1:13" ht="22.9" customHeight="1" x14ac:dyDescent="0.25">
      <c r="A460" s="39"/>
      <c r="B460" s="41"/>
      <c r="C460" s="43"/>
      <c r="D460" s="58"/>
      <c r="E460" s="41"/>
      <c r="F460" s="47"/>
      <c r="G460" s="21" t="s">
        <v>2</v>
      </c>
      <c r="H460" s="24">
        <f t="shared" si="120"/>
        <v>0</v>
      </c>
      <c r="I460" s="24">
        <v>0</v>
      </c>
      <c r="J460" s="24">
        <v>0</v>
      </c>
      <c r="K460" s="24">
        <v>0</v>
      </c>
      <c r="L460" s="24">
        <v>0</v>
      </c>
      <c r="M460" s="24">
        <v>0</v>
      </c>
    </row>
    <row r="461" spans="1:13" ht="22.9" customHeight="1" x14ac:dyDescent="0.25">
      <c r="A461" s="39"/>
      <c r="B461" s="41"/>
      <c r="C461" s="43"/>
      <c r="D461" s="58"/>
      <c r="E461" s="41"/>
      <c r="F461" s="47"/>
      <c r="G461" s="21" t="s">
        <v>3</v>
      </c>
      <c r="H461" s="24">
        <f>J461+K461+L461</f>
        <v>0</v>
      </c>
      <c r="I461" s="24">
        <v>0</v>
      </c>
      <c r="J461" s="24">
        <v>0</v>
      </c>
      <c r="K461" s="24">
        <v>0</v>
      </c>
      <c r="L461" s="24">
        <v>0</v>
      </c>
      <c r="M461" s="24">
        <v>0</v>
      </c>
    </row>
    <row r="462" spans="1:13" ht="22.9" customHeight="1" x14ac:dyDescent="0.25">
      <c r="A462" s="39"/>
      <c r="B462" s="41"/>
      <c r="C462" s="43"/>
      <c r="D462" s="58"/>
      <c r="E462" s="41"/>
      <c r="F462" s="47"/>
      <c r="G462" s="21" t="s">
        <v>4</v>
      </c>
      <c r="H462" s="24">
        <f t="shared" ref="H462:H463" si="121">J462+K462+L462</f>
        <v>0</v>
      </c>
      <c r="I462" s="24">
        <v>0</v>
      </c>
      <c r="J462" s="24">
        <v>0</v>
      </c>
      <c r="K462" s="24">
        <v>0</v>
      </c>
      <c r="L462" s="24">
        <v>0</v>
      </c>
      <c r="M462" s="24">
        <v>0</v>
      </c>
    </row>
    <row r="463" spans="1:13" ht="22.9" customHeight="1" x14ac:dyDescent="0.25">
      <c r="A463" s="39"/>
      <c r="B463" s="41"/>
      <c r="C463" s="43"/>
      <c r="D463" s="58"/>
      <c r="E463" s="41"/>
      <c r="F463" s="47"/>
      <c r="G463" s="21" t="s">
        <v>5</v>
      </c>
      <c r="H463" s="24">
        <f t="shared" si="121"/>
        <v>0</v>
      </c>
      <c r="I463" s="24">
        <v>0</v>
      </c>
      <c r="J463" s="24">
        <v>0</v>
      </c>
      <c r="K463" s="24">
        <v>0</v>
      </c>
      <c r="L463" s="24">
        <v>0</v>
      </c>
      <c r="M463" s="24">
        <v>0</v>
      </c>
    </row>
    <row r="464" spans="1:13" ht="22.9" customHeight="1" x14ac:dyDescent="0.25">
      <c r="A464" s="39"/>
      <c r="B464" s="41"/>
      <c r="C464" s="43"/>
      <c r="D464" s="58"/>
      <c r="E464" s="41"/>
      <c r="F464" s="47"/>
      <c r="G464" s="21" t="s">
        <v>29</v>
      </c>
      <c r="H464" s="24">
        <f>L464</f>
        <v>0</v>
      </c>
      <c r="I464" s="24">
        <v>0</v>
      </c>
      <c r="J464" s="24">
        <v>0</v>
      </c>
      <c r="K464" s="24">
        <v>0</v>
      </c>
      <c r="L464" s="24">
        <v>0</v>
      </c>
      <c r="M464" s="24">
        <v>0</v>
      </c>
    </row>
    <row r="465" spans="1:13" ht="22.9" customHeight="1" x14ac:dyDescent="0.25">
      <c r="A465" s="39"/>
      <c r="B465" s="41"/>
      <c r="C465" s="43"/>
      <c r="D465" s="58"/>
      <c r="E465" s="41"/>
      <c r="F465" s="47"/>
      <c r="G465" s="21" t="s">
        <v>36</v>
      </c>
      <c r="H465" s="24">
        <f>J465+K465+L465</f>
        <v>15</v>
      </c>
      <c r="I465" s="24">
        <f>0</f>
        <v>0</v>
      </c>
      <c r="J465" s="24">
        <v>0</v>
      </c>
      <c r="K465" s="24">
        <v>0</v>
      </c>
      <c r="L465" s="24">
        <v>15</v>
      </c>
      <c r="M465" s="24">
        <v>0</v>
      </c>
    </row>
    <row r="466" spans="1:13" ht="22.9" customHeight="1" x14ac:dyDescent="0.25">
      <c r="A466" s="39"/>
      <c r="B466" s="41"/>
      <c r="C466" s="43"/>
      <c r="D466" s="58"/>
      <c r="E466" s="41"/>
      <c r="F466" s="47"/>
      <c r="G466" s="21" t="s">
        <v>37</v>
      </c>
      <c r="H466" s="24">
        <f t="shared" ref="H466:H467" si="122">J466+K466+L466</f>
        <v>111.7</v>
      </c>
      <c r="I466" s="24">
        <v>0</v>
      </c>
      <c r="J466" s="24">
        <v>0</v>
      </c>
      <c r="K466" s="24">
        <v>0</v>
      </c>
      <c r="L466" s="24">
        <v>111.7</v>
      </c>
      <c r="M466" s="24">
        <v>0</v>
      </c>
    </row>
    <row r="467" spans="1:13" ht="22.9" customHeight="1" x14ac:dyDescent="0.25">
      <c r="A467" s="39"/>
      <c r="B467" s="41"/>
      <c r="C467" s="43"/>
      <c r="D467" s="58"/>
      <c r="E467" s="41"/>
      <c r="F467" s="47"/>
      <c r="G467" s="21" t="s">
        <v>38</v>
      </c>
      <c r="H467" s="24">
        <f t="shared" si="122"/>
        <v>111.7</v>
      </c>
      <c r="I467" s="24">
        <v>0</v>
      </c>
      <c r="J467" s="24">
        <v>0</v>
      </c>
      <c r="K467" s="24">
        <v>0</v>
      </c>
      <c r="L467" s="24">
        <v>111.7</v>
      </c>
      <c r="M467" s="24">
        <v>0</v>
      </c>
    </row>
    <row r="468" spans="1:13" ht="22.9" customHeight="1" x14ac:dyDescent="0.25">
      <c r="A468" s="39"/>
      <c r="B468" s="41"/>
      <c r="C468" s="43"/>
      <c r="D468" s="58"/>
      <c r="E468" s="41"/>
      <c r="F468" s="47"/>
      <c r="G468" s="21" t="s">
        <v>39</v>
      </c>
      <c r="H468" s="24">
        <f>J468+K468+L468</f>
        <v>111.7</v>
      </c>
      <c r="I468" s="24">
        <v>0</v>
      </c>
      <c r="J468" s="24">
        <v>0</v>
      </c>
      <c r="K468" s="24">
        <v>0</v>
      </c>
      <c r="L468" s="24">
        <v>111.7</v>
      </c>
      <c r="M468" s="24">
        <v>0</v>
      </c>
    </row>
    <row r="469" spans="1:13" ht="26.25" customHeight="1" x14ac:dyDescent="0.25">
      <c r="A469" s="40"/>
      <c r="B469" s="41"/>
      <c r="C469" s="44"/>
      <c r="D469" s="59"/>
      <c r="E469" s="41"/>
      <c r="F469" s="48"/>
      <c r="G469" s="21" t="s">
        <v>121</v>
      </c>
      <c r="H469" s="24">
        <f>J469+K469+L469</f>
        <v>111.7</v>
      </c>
      <c r="I469" s="24">
        <v>0</v>
      </c>
      <c r="J469" s="24">
        <v>0</v>
      </c>
      <c r="K469" s="24">
        <v>0</v>
      </c>
      <c r="L469" s="24">
        <v>111.7</v>
      </c>
      <c r="M469" s="24">
        <v>0</v>
      </c>
    </row>
    <row r="470" spans="1:13" ht="81.75" customHeight="1" x14ac:dyDescent="0.25">
      <c r="A470" s="38" t="s">
        <v>119</v>
      </c>
      <c r="B470" s="41" t="s">
        <v>120</v>
      </c>
      <c r="C470" s="42" t="s">
        <v>94</v>
      </c>
      <c r="D470" s="57">
        <v>435000</v>
      </c>
      <c r="E470" s="41" t="s">
        <v>78</v>
      </c>
      <c r="F470" s="46" t="s">
        <v>103</v>
      </c>
      <c r="G470" s="23" t="s">
        <v>65</v>
      </c>
      <c r="H470" s="24">
        <f>H478+H479+H480+H482</f>
        <v>626814.69999999995</v>
      </c>
      <c r="I470" s="24">
        <f>I478+I479+I480+I482</f>
        <v>0</v>
      </c>
      <c r="J470" s="24">
        <f>J477</f>
        <v>0</v>
      </c>
      <c r="K470" s="24">
        <f>K478+K479+K480+K482</f>
        <v>620054</v>
      </c>
      <c r="L470" s="24">
        <f>L478+L479+L480+L482</f>
        <v>6760.7</v>
      </c>
      <c r="M470" s="24">
        <v>0</v>
      </c>
    </row>
    <row r="471" spans="1:13" ht="22.9" customHeight="1" x14ac:dyDescent="0.25">
      <c r="A471" s="39"/>
      <c r="B471" s="41"/>
      <c r="C471" s="43"/>
      <c r="D471" s="58"/>
      <c r="E471" s="41"/>
      <c r="F471" s="47"/>
      <c r="G471" s="23" t="s">
        <v>0</v>
      </c>
      <c r="H471" s="24">
        <f>J471+K471+L471</f>
        <v>0</v>
      </c>
      <c r="I471" s="24">
        <v>0</v>
      </c>
      <c r="J471" s="24">
        <v>0</v>
      </c>
      <c r="K471" s="24">
        <v>0</v>
      </c>
      <c r="L471" s="24">
        <v>0</v>
      </c>
      <c r="M471" s="24">
        <v>0</v>
      </c>
    </row>
    <row r="472" spans="1:13" ht="22.9" customHeight="1" x14ac:dyDescent="0.25">
      <c r="A472" s="39"/>
      <c r="B472" s="41"/>
      <c r="C472" s="43"/>
      <c r="D472" s="58"/>
      <c r="E472" s="41"/>
      <c r="F472" s="47"/>
      <c r="G472" s="21" t="s">
        <v>1</v>
      </c>
      <c r="H472" s="24">
        <f t="shared" ref="H472:H473" si="123">J472+K472+L472</f>
        <v>0</v>
      </c>
      <c r="I472" s="24">
        <v>0</v>
      </c>
      <c r="J472" s="24">
        <v>0</v>
      </c>
      <c r="K472" s="24">
        <v>0</v>
      </c>
      <c r="L472" s="24">
        <v>0</v>
      </c>
      <c r="M472" s="24">
        <v>0</v>
      </c>
    </row>
    <row r="473" spans="1:13" ht="22.9" customHeight="1" x14ac:dyDescent="0.25">
      <c r="A473" s="39"/>
      <c r="B473" s="41"/>
      <c r="C473" s="43"/>
      <c r="D473" s="58"/>
      <c r="E473" s="41"/>
      <c r="F473" s="47"/>
      <c r="G473" s="21" t="s">
        <v>2</v>
      </c>
      <c r="H473" s="24">
        <f t="shared" si="123"/>
        <v>0</v>
      </c>
      <c r="I473" s="24">
        <v>0</v>
      </c>
      <c r="J473" s="24">
        <v>0</v>
      </c>
      <c r="K473" s="24">
        <v>0</v>
      </c>
      <c r="L473" s="24">
        <v>0</v>
      </c>
      <c r="M473" s="24">
        <v>0</v>
      </c>
    </row>
    <row r="474" spans="1:13" ht="22.9" customHeight="1" x14ac:dyDescent="0.25">
      <c r="A474" s="39"/>
      <c r="B474" s="41"/>
      <c r="C474" s="43"/>
      <c r="D474" s="58"/>
      <c r="E474" s="41"/>
      <c r="F474" s="47"/>
      <c r="G474" s="21" t="s">
        <v>3</v>
      </c>
      <c r="H474" s="24">
        <f>J474+K474+L474</f>
        <v>0</v>
      </c>
      <c r="I474" s="24">
        <v>0</v>
      </c>
      <c r="J474" s="24">
        <v>0</v>
      </c>
      <c r="K474" s="24">
        <v>0</v>
      </c>
      <c r="L474" s="24">
        <v>0</v>
      </c>
      <c r="M474" s="24">
        <v>0</v>
      </c>
    </row>
    <row r="475" spans="1:13" ht="22.9" customHeight="1" x14ac:dyDescent="0.25">
      <c r="A475" s="39"/>
      <c r="B475" s="41"/>
      <c r="C475" s="43"/>
      <c r="D475" s="58"/>
      <c r="E475" s="41"/>
      <c r="F475" s="47"/>
      <c r="G475" s="21" t="s">
        <v>4</v>
      </c>
      <c r="H475" s="24">
        <f t="shared" ref="H475:H476" si="124">J475+K475+L475</f>
        <v>0</v>
      </c>
      <c r="I475" s="24">
        <v>0</v>
      </c>
      <c r="J475" s="24">
        <v>0</v>
      </c>
      <c r="K475" s="24">
        <v>0</v>
      </c>
      <c r="L475" s="24">
        <v>0</v>
      </c>
      <c r="M475" s="24">
        <v>0</v>
      </c>
    </row>
    <row r="476" spans="1:13" ht="22.9" customHeight="1" x14ac:dyDescent="0.25">
      <c r="A476" s="39"/>
      <c r="B476" s="41"/>
      <c r="C476" s="43"/>
      <c r="D476" s="58"/>
      <c r="E476" s="41"/>
      <c r="F476" s="47"/>
      <c r="G476" s="21" t="s">
        <v>5</v>
      </c>
      <c r="H476" s="24">
        <f t="shared" si="124"/>
        <v>0</v>
      </c>
      <c r="I476" s="24">
        <v>0</v>
      </c>
      <c r="J476" s="24">
        <v>0</v>
      </c>
      <c r="K476" s="24">
        <v>0</v>
      </c>
      <c r="L476" s="24">
        <v>0</v>
      </c>
      <c r="M476" s="24">
        <v>0</v>
      </c>
    </row>
    <row r="477" spans="1:13" ht="22.9" customHeight="1" x14ac:dyDescent="0.25">
      <c r="A477" s="39"/>
      <c r="B477" s="41"/>
      <c r="C477" s="43"/>
      <c r="D477" s="58"/>
      <c r="E477" s="41"/>
      <c r="F477" s="47"/>
      <c r="G477" s="21" t="s">
        <v>29</v>
      </c>
      <c r="H477" s="24">
        <f>L477</f>
        <v>0</v>
      </c>
      <c r="I477" s="24">
        <v>0</v>
      </c>
      <c r="J477" s="24">
        <v>0</v>
      </c>
      <c r="K477" s="24">
        <v>0</v>
      </c>
      <c r="L477" s="24">
        <v>0</v>
      </c>
      <c r="M477" s="24">
        <v>0</v>
      </c>
    </row>
    <row r="478" spans="1:13" ht="22.9" customHeight="1" x14ac:dyDescent="0.25">
      <c r="A478" s="39"/>
      <c r="B478" s="41"/>
      <c r="C478" s="43"/>
      <c r="D478" s="58"/>
      <c r="E478" s="41"/>
      <c r="F478" s="47"/>
      <c r="G478" s="21" t="s">
        <v>36</v>
      </c>
      <c r="H478" s="24">
        <f>J478+K478+L478</f>
        <v>0</v>
      </c>
      <c r="I478" s="24">
        <f>0</f>
        <v>0</v>
      </c>
      <c r="J478" s="24">
        <v>0</v>
      </c>
      <c r="K478" s="24">
        <v>0</v>
      </c>
      <c r="L478" s="24">
        <v>0</v>
      </c>
      <c r="M478" s="24">
        <v>0</v>
      </c>
    </row>
    <row r="479" spans="1:13" ht="22.9" customHeight="1" x14ac:dyDescent="0.25">
      <c r="A479" s="39"/>
      <c r="B479" s="41"/>
      <c r="C479" s="43"/>
      <c r="D479" s="58"/>
      <c r="E479" s="41"/>
      <c r="F479" s="47"/>
      <c r="G479" s="21" t="s">
        <v>37</v>
      </c>
      <c r="H479" s="24">
        <f t="shared" ref="H479:H480" si="125">J479+K479+L479</f>
        <v>435000</v>
      </c>
      <c r="I479" s="24">
        <v>0</v>
      </c>
      <c r="J479" s="24">
        <v>0</v>
      </c>
      <c r="K479" s="24">
        <v>435000</v>
      </c>
      <c r="L479" s="24">
        <v>0</v>
      </c>
      <c r="M479" s="24">
        <v>0</v>
      </c>
    </row>
    <row r="480" spans="1:13" ht="22.9" customHeight="1" x14ac:dyDescent="0.25">
      <c r="A480" s="39"/>
      <c r="B480" s="41"/>
      <c r="C480" s="43"/>
      <c r="D480" s="58"/>
      <c r="E480" s="41"/>
      <c r="F480" s="47"/>
      <c r="G480" s="21" t="s">
        <v>38</v>
      </c>
      <c r="H480" s="24">
        <f t="shared" si="125"/>
        <v>191814.7</v>
      </c>
      <c r="I480" s="24">
        <v>0</v>
      </c>
      <c r="J480" s="24">
        <v>0</v>
      </c>
      <c r="K480" s="24">
        <v>185054</v>
      </c>
      <c r="L480" s="24">
        <f>6200+560.7</f>
        <v>6760.7</v>
      </c>
      <c r="M480" s="24">
        <v>0</v>
      </c>
    </row>
    <row r="481" spans="1:13" ht="22.9" customHeight="1" x14ac:dyDescent="0.25">
      <c r="A481" s="39"/>
      <c r="B481" s="41"/>
      <c r="C481" s="43"/>
      <c r="D481" s="58"/>
      <c r="E481" s="41"/>
      <c r="F481" s="47"/>
      <c r="G481" s="21" t="s">
        <v>39</v>
      </c>
      <c r="H481" s="24">
        <f>J481+K481+L481</f>
        <v>0</v>
      </c>
      <c r="I481" s="24">
        <v>0</v>
      </c>
      <c r="J481" s="24">
        <v>0</v>
      </c>
      <c r="K481" s="24">
        <v>0</v>
      </c>
      <c r="L481" s="24">
        <v>0</v>
      </c>
      <c r="M481" s="24">
        <v>0</v>
      </c>
    </row>
    <row r="482" spans="1:13" ht="30" customHeight="1" x14ac:dyDescent="0.25">
      <c r="A482" s="40"/>
      <c r="B482" s="41"/>
      <c r="C482" s="44"/>
      <c r="D482" s="59"/>
      <c r="E482" s="41"/>
      <c r="F482" s="48"/>
      <c r="G482" s="21" t="s">
        <v>121</v>
      </c>
      <c r="H482" s="24">
        <f>J482+K482+L482</f>
        <v>0</v>
      </c>
      <c r="I482" s="24">
        <v>0</v>
      </c>
      <c r="J482" s="24">
        <v>0</v>
      </c>
      <c r="K482" s="24">
        <v>0</v>
      </c>
      <c r="L482" s="24">
        <v>0</v>
      </c>
      <c r="M482" s="24">
        <v>0</v>
      </c>
    </row>
    <row r="483" spans="1:13" ht="78" customHeight="1" x14ac:dyDescent="0.25">
      <c r="A483" s="60" t="s">
        <v>152</v>
      </c>
      <c r="B483" s="41" t="s">
        <v>23</v>
      </c>
      <c r="C483" s="42" t="s">
        <v>88</v>
      </c>
      <c r="D483" s="57">
        <v>14631.2</v>
      </c>
      <c r="E483" s="41" t="s">
        <v>78</v>
      </c>
      <c r="F483" s="46" t="s">
        <v>138</v>
      </c>
      <c r="G483" s="23" t="s">
        <v>65</v>
      </c>
      <c r="H483" s="24">
        <f>H494+H495</f>
        <v>14631.2</v>
      </c>
      <c r="I483" s="24">
        <f>I494+I495</f>
        <v>14631.2</v>
      </c>
      <c r="J483" s="24">
        <f>J490</f>
        <v>0</v>
      </c>
      <c r="K483" s="24">
        <f>K491+K492+K493+K495</f>
        <v>0</v>
      </c>
      <c r="L483" s="24">
        <f>L494+L495</f>
        <v>14631.2</v>
      </c>
      <c r="M483" s="24">
        <v>0</v>
      </c>
    </row>
    <row r="484" spans="1:13" ht="30" customHeight="1" x14ac:dyDescent="0.25">
      <c r="A484" s="61"/>
      <c r="B484" s="41"/>
      <c r="C484" s="43"/>
      <c r="D484" s="58"/>
      <c r="E484" s="41"/>
      <c r="F484" s="47"/>
      <c r="G484" s="23" t="s">
        <v>0</v>
      </c>
      <c r="H484" s="24">
        <f>J484+K484+L484</f>
        <v>0</v>
      </c>
      <c r="I484" s="24">
        <v>0</v>
      </c>
      <c r="J484" s="24">
        <v>0</v>
      </c>
      <c r="K484" s="24">
        <v>0</v>
      </c>
      <c r="L484" s="24">
        <v>0</v>
      </c>
      <c r="M484" s="24">
        <v>0</v>
      </c>
    </row>
    <row r="485" spans="1:13" ht="30" customHeight="1" x14ac:dyDescent="0.25">
      <c r="A485" s="61"/>
      <c r="B485" s="41"/>
      <c r="C485" s="43"/>
      <c r="D485" s="58"/>
      <c r="E485" s="41"/>
      <c r="F485" s="47"/>
      <c r="G485" s="36" t="s">
        <v>1</v>
      </c>
      <c r="H485" s="24">
        <f t="shared" ref="H485:H486" si="126">J485+K485+L485</f>
        <v>0</v>
      </c>
      <c r="I485" s="24">
        <v>0</v>
      </c>
      <c r="J485" s="24">
        <v>0</v>
      </c>
      <c r="K485" s="24">
        <v>0</v>
      </c>
      <c r="L485" s="24">
        <v>0</v>
      </c>
      <c r="M485" s="24">
        <v>0</v>
      </c>
    </row>
    <row r="486" spans="1:13" ht="30" customHeight="1" x14ac:dyDescent="0.25">
      <c r="A486" s="61"/>
      <c r="B486" s="41"/>
      <c r="C486" s="43"/>
      <c r="D486" s="58"/>
      <c r="E486" s="41"/>
      <c r="F486" s="47"/>
      <c r="G486" s="36" t="s">
        <v>2</v>
      </c>
      <c r="H486" s="24">
        <f t="shared" si="126"/>
        <v>0</v>
      </c>
      <c r="I486" s="24">
        <v>0</v>
      </c>
      <c r="J486" s="24">
        <v>0</v>
      </c>
      <c r="K486" s="24">
        <v>0</v>
      </c>
      <c r="L486" s="24">
        <v>0</v>
      </c>
      <c r="M486" s="24">
        <v>0</v>
      </c>
    </row>
    <row r="487" spans="1:13" ht="30" customHeight="1" x14ac:dyDescent="0.25">
      <c r="A487" s="61"/>
      <c r="B487" s="41"/>
      <c r="C487" s="43"/>
      <c r="D487" s="58"/>
      <c r="E487" s="41"/>
      <c r="F487" s="47"/>
      <c r="G487" s="36" t="s">
        <v>3</v>
      </c>
      <c r="H487" s="24">
        <f>J487+K487+L487</f>
        <v>0</v>
      </c>
      <c r="I487" s="24">
        <v>0</v>
      </c>
      <c r="J487" s="24">
        <v>0</v>
      </c>
      <c r="K487" s="24">
        <v>0</v>
      </c>
      <c r="L487" s="24">
        <v>0</v>
      </c>
      <c r="M487" s="24">
        <v>0</v>
      </c>
    </row>
    <row r="488" spans="1:13" ht="30" customHeight="1" x14ac:dyDescent="0.25">
      <c r="A488" s="61"/>
      <c r="B488" s="41"/>
      <c r="C488" s="43"/>
      <c r="D488" s="58"/>
      <c r="E488" s="41"/>
      <c r="F488" s="47"/>
      <c r="G488" s="36" t="s">
        <v>4</v>
      </c>
      <c r="H488" s="24">
        <f t="shared" ref="H488:H489" si="127">J488+K488+L488</f>
        <v>0</v>
      </c>
      <c r="I488" s="24">
        <v>0</v>
      </c>
      <c r="J488" s="24">
        <v>0</v>
      </c>
      <c r="K488" s="24">
        <v>0</v>
      </c>
      <c r="L488" s="24">
        <v>0</v>
      </c>
      <c r="M488" s="24">
        <v>0</v>
      </c>
    </row>
    <row r="489" spans="1:13" ht="30" customHeight="1" x14ac:dyDescent="0.25">
      <c r="A489" s="61"/>
      <c r="B489" s="41"/>
      <c r="C489" s="43"/>
      <c r="D489" s="58"/>
      <c r="E489" s="41"/>
      <c r="F489" s="47"/>
      <c r="G489" s="36" t="s">
        <v>5</v>
      </c>
      <c r="H489" s="24">
        <f t="shared" si="127"/>
        <v>0</v>
      </c>
      <c r="I489" s="24">
        <v>0</v>
      </c>
      <c r="J489" s="24">
        <v>0</v>
      </c>
      <c r="K489" s="24">
        <v>0</v>
      </c>
      <c r="L489" s="24">
        <v>0</v>
      </c>
      <c r="M489" s="24">
        <v>0</v>
      </c>
    </row>
    <row r="490" spans="1:13" ht="30" customHeight="1" x14ac:dyDescent="0.25">
      <c r="A490" s="61"/>
      <c r="B490" s="41"/>
      <c r="C490" s="43"/>
      <c r="D490" s="58"/>
      <c r="E490" s="41"/>
      <c r="F490" s="47"/>
      <c r="G490" s="36" t="s">
        <v>29</v>
      </c>
      <c r="H490" s="24">
        <f>L490</f>
        <v>0</v>
      </c>
      <c r="I490" s="24">
        <v>0</v>
      </c>
      <c r="J490" s="24">
        <v>0</v>
      </c>
      <c r="K490" s="24">
        <v>0</v>
      </c>
      <c r="L490" s="24">
        <v>0</v>
      </c>
      <c r="M490" s="24">
        <v>0</v>
      </c>
    </row>
    <row r="491" spans="1:13" ht="30" customHeight="1" x14ac:dyDescent="0.25">
      <c r="A491" s="61"/>
      <c r="B491" s="41"/>
      <c r="C491" s="43"/>
      <c r="D491" s="58"/>
      <c r="E491" s="41"/>
      <c r="F491" s="47"/>
      <c r="G491" s="36" t="s">
        <v>36</v>
      </c>
      <c r="H491" s="24">
        <f>J491+K491+L491</f>
        <v>0</v>
      </c>
      <c r="I491" s="24">
        <f>0</f>
        <v>0</v>
      </c>
      <c r="J491" s="24">
        <v>0</v>
      </c>
      <c r="K491" s="24">
        <v>0</v>
      </c>
      <c r="L491" s="24">
        <v>0</v>
      </c>
      <c r="M491" s="24">
        <v>0</v>
      </c>
    </row>
    <row r="492" spans="1:13" ht="30" customHeight="1" x14ac:dyDescent="0.25">
      <c r="A492" s="61"/>
      <c r="B492" s="41"/>
      <c r="C492" s="43"/>
      <c r="D492" s="58"/>
      <c r="E492" s="41"/>
      <c r="F492" s="47"/>
      <c r="G492" s="36" t="s">
        <v>37</v>
      </c>
      <c r="H492" s="24">
        <f t="shared" ref="H492:H493" si="128">J492+K492+L492</f>
        <v>0</v>
      </c>
      <c r="I492" s="24">
        <v>0</v>
      </c>
      <c r="J492" s="24">
        <v>0</v>
      </c>
      <c r="K492" s="24">
        <v>0</v>
      </c>
      <c r="L492" s="24">
        <v>0</v>
      </c>
      <c r="M492" s="24">
        <v>0</v>
      </c>
    </row>
    <row r="493" spans="1:13" ht="30" customHeight="1" x14ac:dyDescent="0.25">
      <c r="A493" s="61"/>
      <c r="B493" s="41"/>
      <c r="C493" s="43"/>
      <c r="D493" s="58"/>
      <c r="E493" s="41"/>
      <c r="F493" s="47"/>
      <c r="G493" s="36" t="s">
        <v>38</v>
      </c>
      <c r="H493" s="24">
        <f t="shared" si="128"/>
        <v>0</v>
      </c>
      <c r="I493" s="24">
        <v>0</v>
      </c>
      <c r="J493" s="24">
        <v>0</v>
      </c>
      <c r="K493" s="24">
        <v>0</v>
      </c>
      <c r="L493" s="24">
        <v>0</v>
      </c>
      <c r="M493" s="24">
        <v>0</v>
      </c>
    </row>
    <row r="494" spans="1:13" ht="30" customHeight="1" x14ac:dyDescent="0.25">
      <c r="A494" s="61"/>
      <c r="B494" s="41"/>
      <c r="C494" s="43"/>
      <c r="D494" s="58"/>
      <c r="E494" s="41"/>
      <c r="F494" s="47"/>
      <c r="G494" s="36" t="s">
        <v>39</v>
      </c>
      <c r="H494" s="24">
        <f>J494+K494+L494</f>
        <v>14631.2</v>
      </c>
      <c r="I494" s="24">
        <f>L494</f>
        <v>14631.2</v>
      </c>
      <c r="J494" s="24">
        <v>0</v>
      </c>
      <c r="K494" s="24">
        <v>0</v>
      </c>
      <c r="L494" s="1">
        <v>14631.2</v>
      </c>
      <c r="M494" s="24">
        <v>0</v>
      </c>
    </row>
    <row r="495" spans="1:13" ht="30" customHeight="1" x14ac:dyDescent="0.25">
      <c r="A495" s="62"/>
      <c r="B495" s="41"/>
      <c r="C495" s="44"/>
      <c r="D495" s="59"/>
      <c r="E495" s="41"/>
      <c r="F495" s="48"/>
      <c r="G495" s="36" t="s">
        <v>121</v>
      </c>
      <c r="H495" s="24">
        <f>J495+K495+L495</f>
        <v>0</v>
      </c>
      <c r="I495" s="24">
        <v>0</v>
      </c>
      <c r="J495" s="24">
        <v>0</v>
      </c>
      <c r="K495" s="24">
        <v>0</v>
      </c>
      <c r="L495" s="24">
        <v>0</v>
      </c>
      <c r="M495" s="24">
        <v>0</v>
      </c>
    </row>
    <row r="496" spans="1:13" ht="96.75" customHeight="1" x14ac:dyDescent="0.25">
      <c r="A496" s="46" t="s">
        <v>106</v>
      </c>
      <c r="B496" s="51"/>
      <c r="C496" s="51"/>
      <c r="D496" s="51"/>
      <c r="E496" s="51"/>
      <c r="F496" s="46"/>
      <c r="G496" s="21" t="s">
        <v>59</v>
      </c>
      <c r="H496" s="12">
        <f>H497+H499+H501+H503+H506+H507+H509+H510+H511+H512+H514</f>
        <v>71937.399999999994</v>
      </c>
      <c r="I496" s="12">
        <f>I497+I499+I501+I503+I506+I507+I509+I510+I511+I512+I514</f>
        <v>5449.8</v>
      </c>
      <c r="J496" s="12">
        <f t="shared" ref="J496" si="129">J497+J499+J501+J503+J506+J507+J509+J510+J511+J512+J514</f>
        <v>0</v>
      </c>
      <c r="K496" s="12">
        <f>K497+K499+K501+K503+K506+K507+K509+K510+K511+K512+K514</f>
        <v>66696.7</v>
      </c>
      <c r="L496" s="12">
        <f t="shared" ref="L496:M496" si="130">L497+L499+L501+L503+L506+L507+L509+L510+L511+L512+L514</f>
        <v>5240.7</v>
      </c>
      <c r="M496" s="12">
        <f t="shared" si="130"/>
        <v>1</v>
      </c>
    </row>
    <row r="497" spans="1:13" ht="24.75" customHeight="1" x14ac:dyDescent="0.25">
      <c r="A497" s="47"/>
      <c r="B497" s="52"/>
      <c r="C497" s="52"/>
      <c r="D497" s="52"/>
      <c r="E497" s="52"/>
      <c r="F497" s="47"/>
      <c r="G497" s="21" t="s">
        <v>0</v>
      </c>
      <c r="H497" s="12">
        <f t="shared" ref="H497" si="131">J497+K497+L497+M497</f>
        <v>0</v>
      </c>
      <c r="I497" s="12">
        <f>I636+I663</f>
        <v>0</v>
      </c>
      <c r="J497" s="12">
        <f>J636+J663</f>
        <v>0</v>
      </c>
      <c r="K497" s="12">
        <f>K636+K663</f>
        <v>0</v>
      </c>
      <c r="L497" s="12">
        <f>L663</f>
        <v>0</v>
      </c>
      <c r="M497" s="12">
        <f>M636+M663</f>
        <v>0</v>
      </c>
    </row>
    <row r="498" spans="1:13" ht="39.75" hidden="1" customHeight="1" x14ac:dyDescent="0.25">
      <c r="A498" s="47"/>
      <c r="B498" s="52"/>
      <c r="C498" s="52"/>
      <c r="D498" s="52"/>
      <c r="E498" s="52"/>
      <c r="F498" s="47"/>
      <c r="G498" s="20" t="s">
        <v>68</v>
      </c>
      <c r="H498" s="15">
        <f>J498+K498+L498+M498</f>
        <v>0</v>
      </c>
      <c r="I498" s="12">
        <f>I523+I626</f>
        <v>0</v>
      </c>
      <c r="J498" s="12">
        <f>J523+J626</f>
        <v>0</v>
      </c>
      <c r="K498" s="12">
        <f>K523+K626</f>
        <v>0</v>
      </c>
      <c r="L498" s="12">
        <f>L523+L626</f>
        <v>0</v>
      </c>
      <c r="M498" s="12">
        <f>M523+M626</f>
        <v>0</v>
      </c>
    </row>
    <row r="499" spans="1:13" ht="24.75" customHeight="1" x14ac:dyDescent="0.25">
      <c r="A499" s="47"/>
      <c r="B499" s="52"/>
      <c r="C499" s="52"/>
      <c r="D499" s="52"/>
      <c r="E499" s="52"/>
      <c r="F499" s="47"/>
      <c r="G499" s="21" t="s">
        <v>1</v>
      </c>
      <c r="H499" s="12">
        <f t="shared" ref="H499" si="132">J499+K499+L499+M499</f>
        <v>0</v>
      </c>
      <c r="I499" s="12">
        <f>I638+I665</f>
        <v>0</v>
      </c>
      <c r="J499" s="12">
        <f>J638+J665</f>
        <v>0</v>
      </c>
      <c r="K499" s="12">
        <f>K638+K665</f>
        <v>0</v>
      </c>
      <c r="L499" s="12">
        <f>L665</f>
        <v>0</v>
      </c>
      <c r="M499" s="12">
        <f>M638+M665</f>
        <v>0</v>
      </c>
    </row>
    <row r="500" spans="1:13" ht="36.75" hidden="1" customHeight="1" x14ac:dyDescent="0.25">
      <c r="A500" s="47"/>
      <c r="B500" s="52"/>
      <c r="C500" s="52"/>
      <c r="D500" s="52"/>
      <c r="E500" s="52"/>
      <c r="F500" s="47"/>
      <c r="G500" s="20" t="s">
        <v>68</v>
      </c>
      <c r="H500" s="12">
        <f>J500+K500+L500+M500</f>
        <v>0</v>
      </c>
      <c r="I500" s="12">
        <f>I628</f>
        <v>0</v>
      </c>
      <c r="J500" s="12">
        <f>J628</f>
        <v>0</v>
      </c>
      <c r="K500" s="12">
        <f t="shared" ref="K500:M500" si="133">K628</f>
        <v>0</v>
      </c>
      <c r="L500" s="12">
        <f t="shared" si="133"/>
        <v>0</v>
      </c>
      <c r="M500" s="12">
        <f t="shared" si="133"/>
        <v>0</v>
      </c>
    </row>
    <row r="501" spans="1:13" ht="24.75" customHeight="1" x14ac:dyDescent="0.25">
      <c r="A501" s="47"/>
      <c r="B501" s="52"/>
      <c r="C501" s="52"/>
      <c r="D501" s="52"/>
      <c r="E501" s="52"/>
      <c r="F501" s="47"/>
      <c r="G501" s="21" t="s">
        <v>2</v>
      </c>
      <c r="H501" s="12">
        <f t="shared" ref="H501" si="134">J501+K501+L501+M501</f>
        <v>0</v>
      </c>
      <c r="I501" s="12">
        <f>I640+I667</f>
        <v>0</v>
      </c>
      <c r="J501" s="12">
        <f>J640+J667</f>
        <v>0</v>
      </c>
      <c r="K501" s="12">
        <f>K640+K667</f>
        <v>0</v>
      </c>
      <c r="L501" s="12">
        <f>L667</f>
        <v>0</v>
      </c>
      <c r="M501" s="12">
        <f>M640+M667</f>
        <v>0</v>
      </c>
    </row>
    <row r="502" spans="1:13" ht="39.75" hidden="1" customHeight="1" x14ac:dyDescent="0.25">
      <c r="A502" s="47"/>
      <c r="B502" s="52"/>
      <c r="C502" s="52"/>
      <c r="D502" s="52"/>
      <c r="E502" s="52"/>
      <c r="F502" s="47"/>
      <c r="G502" s="20" t="s">
        <v>68</v>
      </c>
      <c r="H502" s="12">
        <f t="shared" ref="H502:H508" si="135">J502+K502+L502+M502</f>
        <v>0</v>
      </c>
      <c r="I502" s="12">
        <f>I615+I668</f>
        <v>0</v>
      </c>
      <c r="J502" s="12">
        <f>J615+J668</f>
        <v>0</v>
      </c>
      <c r="K502" s="12">
        <f t="shared" ref="K502:M502" si="136">K615+K668</f>
        <v>0</v>
      </c>
      <c r="L502" s="12">
        <f t="shared" si="136"/>
        <v>0</v>
      </c>
      <c r="M502" s="12">
        <f t="shared" si="136"/>
        <v>0</v>
      </c>
    </row>
    <row r="503" spans="1:13" ht="24.75" customHeight="1" x14ac:dyDescent="0.25">
      <c r="A503" s="47"/>
      <c r="B503" s="52"/>
      <c r="C503" s="52"/>
      <c r="D503" s="52"/>
      <c r="E503" s="52"/>
      <c r="F503" s="47"/>
      <c r="G503" s="21" t="s">
        <v>3</v>
      </c>
      <c r="H503" s="12">
        <f t="shared" ref="H503" si="137">J503+K503+L503+M503</f>
        <v>0</v>
      </c>
      <c r="I503" s="12">
        <f t="shared" ref="I503:K504" si="138">I642+I669</f>
        <v>0</v>
      </c>
      <c r="J503" s="12">
        <f t="shared" si="138"/>
        <v>0</v>
      </c>
      <c r="K503" s="12">
        <f t="shared" si="138"/>
        <v>0</v>
      </c>
      <c r="L503" s="12">
        <f>L669</f>
        <v>0</v>
      </c>
      <c r="M503" s="12">
        <f>M642+M669</f>
        <v>0</v>
      </c>
    </row>
    <row r="504" spans="1:13" ht="24.75" hidden="1" customHeight="1" x14ac:dyDescent="0.25">
      <c r="A504" s="47"/>
      <c r="B504" s="52"/>
      <c r="C504" s="52"/>
      <c r="D504" s="52"/>
      <c r="E504" s="52"/>
      <c r="F504" s="47"/>
      <c r="G504" s="20" t="s">
        <v>68</v>
      </c>
      <c r="H504" s="12">
        <f t="shared" si="135"/>
        <v>0</v>
      </c>
      <c r="I504" s="12">
        <f t="shared" si="138"/>
        <v>0</v>
      </c>
      <c r="J504" s="12">
        <f t="shared" si="138"/>
        <v>0</v>
      </c>
      <c r="K504" s="12">
        <f t="shared" si="138"/>
        <v>0</v>
      </c>
      <c r="L504" s="12">
        <f>L670</f>
        <v>0</v>
      </c>
      <c r="M504" s="12">
        <f>M643+M670</f>
        <v>0</v>
      </c>
    </row>
    <row r="505" spans="1:13" ht="24.75" hidden="1" customHeight="1" x14ac:dyDescent="0.25">
      <c r="A505" s="47"/>
      <c r="B505" s="52"/>
      <c r="C505" s="52"/>
      <c r="D505" s="52"/>
      <c r="E505" s="52"/>
      <c r="F505" s="47"/>
      <c r="G505" s="20" t="s">
        <v>73</v>
      </c>
      <c r="H505" s="12">
        <f t="shared" si="135"/>
        <v>0</v>
      </c>
      <c r="I505" s="12">
        <f>I643</f>
        <v>0</v>
      </c>
      <c r="J505" s="12">
        <f>J643</f>
        <v>0</v>
      </c>
      <c r="K505" s="12">
        <f t="shared" ref="K505:M505" si="139">K643</f>
        <v>0</v>
      </c>
      <c r="L505" s="12">
        <f t="shared" si="139"/>
        <v>0</v>
      </c>
      <c r="M505" s="12">
        <f t="shared" si="139"/>
        <v>0</v>
      </c>
    </row>
    <row r="506" spans="1:13" ht="24.75" customHeight="1" x14ac:dyDescent="0.25">
      <c r="A506" s="47"/>
      <c r="B506" s="52"/>
      <c r="C506" s="52"/>
      <c r="D506" s="52"/>
      <c r="E506" s="52"/>
      <c r="F506" s="47"/>
      <c r="G506" s="21" t="s">
        <v>4</v>
      </c>
      <c r="H506" s="12">
        <f t="shared" si="135"/>
        <v>0</v>
      </c>
      <c r="I506" s="12">
        <v>0</v>
      </c>
      <c r="J506" s="12">
        <v>0</v>
      </c>
      <c r="K506" s="12">
        <v>0</v>
      </c>
      <c r="L506" s="12">
        <v>0</v>
      </c>
      <c r="M506" s="12">
        <v>0</v>
      </c>
    </row>
    <row r="507" spans="1:13" ht="24.75" customHeight="1" x14ac:dyDescent="0.25">
      <c r="A507" s="47"/>
      <c r="B507" s="52"/>
      <c r="C507" s="52"/>
      <c r="D507" s="52"/>
      <c r="E507" s="52"/>
      <c r="F507" s="47"/>
      <c r="G507" s="21" t="s">
        <v>5</v>
      </c>
      <c r="H507" s="12">
        <f t="shared" si="135"/>
        <v>0</v>
      </c>
      <c r="I507" s="12">
        <v>0</v>
      </c>
      <c r="J507" s="12">
        <f>J515+J581+J593+J605+J618+J632+J645+J657+J672+J808</f>
        <v>0</v>
      </c>
      <c r="K507" s="12">
        <f>K672+K581+K632+K645+K515+K618+K593+K605+K657+K808</f>
        <v>0</v>
      </c>
      <c r="L507" s="12">
        <f>L672+L581+L632+L645+L515+L618+L593+L605+L657+L808</f>
        <v>0</v>
      </c>
      <c r="M507" s="12">
        <v>0</v>
      </c>
    </row>
    <row r="508" spans="1:13" ht="25.5" hidden="1" customHeight="1" x14ac:dyDescent="0.25">
      <c r="A508" s="47"/>
      <c r="B508" s="52"/>
      <c r="C508" s="52"/>
      <c r="D508" s="52"/>
      <c r="E508" s="52"/>
      <c r="F508" s="47"/>
      <c r="G508" s="20" t="s">
        <v>73</v>
      </c>
      <c r="H508" s="12">
        <f t="shared" si="135"/>
        <v>0</v>
      </c>
      <c r="I508" s="12">
        <f>I658</f>
        <v>0</v>
      </c>
      <c r="J508" s="12">
        <f>J658</f>
        <v>0</v>
      </c>
      <c r="K508" s="12">
        <f t="shared" ref="K508:M508" si="140">K658</f>
        <v>0</v>
      </c>
      <c r="L508" s="12">
        <f t="shared" si="140"/>
        <v>0</v>
      </c>
      <c r="M508" s="12">
        <f t="shared" si="140"/>
        <v>0</v>
      </c>
    </row>
    <row r="509" spans="1:13" ht="25.5" customHeight="1" x14ac:dyDescent="0.25">
      <c r="A509" s="47"/>
      <c r="B509" s="52"/>
      <c r="C509" s="52"/>
      <c r="D509" s="52"/>
      <c r="E509" s="52"/>
      <c r="F509" s="47"/>
      <c r="G509" s="21" t="s">
        <v>29</v>
      </c>
      <c r="H509" s="12">
        <f>J509+K509+L509+M509</f>
        <v>0</v>
      </c>
      <c r="I509" s="12">
        <f>I673+I582+I633+I646+I516+I619+I594+I606+I659+I809</f>
        <v>0</v>
      </c>
      <c r="J509" s="12">
        <f>J516+J582+J594+J606+J619+J633+J646+J659+J673+J809</f>
        <v>0</v>
      </c>
      <c r="K509" s="12">
        <f>K673+K582+K633+K646+K516+K619+K594+K606+K659+K809</f>
        <v>0</v>
      </c>
      <c r="L509" s="12">
        <f>L673+L582+L633+L646+L516+L619+L594+L606+L659+L809+L822</f>
        <v>0</v>
      </c>
      <c r="M509" s="12">
        <v>0</v>
      </c>
    </row>
    <row r="510" spans="1:13" ht="25.5" customHeight="1" x14ac:dyDescent="0.25">
      <c r="A510" s="47"/>
      <c r="B510" s="52"/>
      <c r="C510" s="52"/>
      <c r="D510" s="52"/>
      <c r="E510" s="52"/>
      <c r="F510" s="47"/>
      <c r="G510" s="21" t="s">
        <v>36</v>
      </c>
      <c r="H510" s="12">
        <f>J510+K510+L510+M510</f>
        <v>0</v>
      </c>
      <c r="I510" s="12">
        <f>I674+I583+I634+I647+I517+I620+I595+I607+I660+I810+I842+I854+I866</f>
        <v>0</v>
      </c>
      <c r="J510" s="12">
        <f>J517+J583+J595+J607+J620+J634+J647+J660+J674+J810</f>
        <v>0</v>
      </c>
      <c r="K510" s="12">
        <f>K674+K583+K634+K647+K517+K620+K595+K607+K660+K810+K842+K854+K866</f>
        <v>0</v>
      </c>
      <c r="L510" s="12">
        <f>L674+L583+L634+L647+L517+L620+L595+L607+L660+L810+L842+L854+L866+L878</f>
        <v>0</v>
      </c>
      <c r="M510" s="12">
        <v>0</v>
      </c>
    </row>
    <row r="511" spans="1:13" ht="25.5" customHeight="1" x14ac:dyDescent="0.25">
      <c r="A511" s="47"/>
      <c r="B511" s="52"/>
      <c r="C511" s="52"/>
      <c r="D511" s="52"/>
      <c r="E511" s="52"/>
      <c r="F511" s="47"/>
      <c r="G511" s="21" t="s">
        <v>37</v>
      </c>
      <c r="H511" s="12">
        <f t="shared" ref="H511" si="141">J511+K511+L511+M511</f>
        <v>71937.399999999994</v>
      </c>
      <c r="I511" s="12">
        <f>I524</f>
        <v>5449.8</v>
      </c>
      <c r="J511" s="12">
        <f>J518+J584+J596+J608+J621+J635+J648+J661+J675+J811</f>
        <v>0</v>
      </c>
      <c r="K511" s="12">
        <f>K524</f>
        <v>66696.7</v>
      </c>
      <c r="L511" s="12">
        <f>L524+L563+L576</f>
        <v>5240.7</v>
      </c>
      <c r="M511" s="12">
        <v>0</v>
      </c>
    </row>
    <row r="512" spans="1:13" ht="25.5" customHeight="1" x14ac:dyDescent="0.25">
      <c r="A512" s="47"/>
      <c r="B512" s="52"/>
      <c r="C512" s="52"/>
      <c r="D512" s="52"/>
      <c r="E512" s="52"/>
      <c r="F512" s="47"/>
      <c r="G512" s="21" t="s">
        <v>38</v>
      </c>
      <c r="H512" s="12">
        <f>J512+K512+L512+M512</f>
        <v>0</v>
      </c>
      <c r="I512" s="12">
        <f>I676+I585+I636+I649+I519+I622+I597+I609+I662+I812</f>
        <v>0</v>
      </c>
      <c r="J512" s="12">
        <f>J519+J585+J597+J609+J622+J636+J649+J662+J676+J812</f>
        <v>0</v>
      </c>
      <c r="K512" s="12">
        <f>K525</f>
        <v>0</v>
      </c>
      <c r="L512" s="12">
        <f>L525+L564+L577</f>
        <v>0</v>
      </c>
      <c r="M512" s="12">
        <v>0</v>
      </c>
    </row>
    <row r="513" spans="1:13" ht="25.5" customHeight="1" x14ac:dyDescent="0.25">
      <c r="A513" s="47"/>
      <c r="B513" s="52"/>
      <c r="C513" s="52"/>
      <c r="D513" s="52"/>
      <c r="E513" s="52"/>
      <c r="F513" s="47"/>
      <c r="G513" s="21" t="s">
        <v>39</v>
      </c>
      <c r="H513" s="12">
        <f t="shared" ref="H513:K514" si="142">H526+H565+H578</f>
        <v>0</v>
      </c>
      <c r="I513" s="12">
        <f t="shared" si="142"/>
        <v>0</v>
      </c>
      <c r="J513" s="12">
        <f t="shared" si="142"/>
        <v>0</v>
      </c>
      <c r="K513" s="12">
        <f t="shared" si="142"/>
        <v>0</v>
      </c>
      <c r="L513" s="12">
        <f>L526+L565+L578</f>
        <v>0</v>
      </c>
      <c r="M513" s="12">
        <v>0</v>
      </c>
    </row>
    <row r="514" spans="1:13" ht="25.5" customHeight="1" x14ac:dyDescent="0.25">
      <c r="A514" s="47"/>
      <c r="B514" s="53"/>
      <c r="C514" s="53"/>
      <c r="D514" s="53"/>
      <c r="E514" s="53"/>
      <c r="F514" s="48"/>
      <c r="G514" s="21" t="s">
        <v>121</v>
      </c>
      <c r="H514" s="12">
        <f t="shared" si="142"/>
        <v>0</v>
      </c>
      <c r="I514" s="12">
        <f t="shared" si="142"/>
        <v>0</v>
      </c>
      <c r="J514" s="12">
        <f t="shared" si="142"/>
        <v>0</v>
      </c>
      <c r="K514" s="12">
        <f t="shared" si="142"/>
        <v>0</v>
      </c>
      <c r="L514" s="12">
        <f>L527+L566+L579</f>
        <v>0</v>
      </c>
      <c r="M514" s="12">
        <v>1</v>
      </c>
    </row>
    <row r="515" spans="1:13" ht="77.25" customHeight="1" x14ac:dyDescent="0.25">
      <c r="A515" s="38" t="s">
        <v>144</v>
      </c>
      <c r="B515" s="42" t="s">
        <v>112</v>
      </c>
      <c r="C515" s="51" t="s">
        <v>28</v>
      </c>
      <c r="D515" s="54">
        <v>66696.7</v>
      </c>
      <c r="E515" s="42" t="s">
        <v>78</v>
      </c>
      <c r="F515" s="38" t="s">
        <v>105</v>
      </c>
      <c r="G515" s="23" t="s">
        <v>65</v>
      </c>
      <c r="H515" s="24">
        <f>H523+H524+H525</f>
        <v>66696.7</v>
      </c>
      <c r="I515" s="24">
        <f>I523+I524+I525</f>
        <v>5449.8</v>
      </c>
      <c r="J515" s="24">
        <f>J522</f>
        <v>0</v>
      </c>
      <c r="K515" s="24">
        <f>K522</f>
        <v>0</v>
      </c>
      <c r="L515" s="24">
        <f>L523+L524+L525</f>
        <v>0</v>
      </c>
      <c r="M515" s="24">
        <v>0</v>
      </c>
    </row>
    <row r="516" spans="1:13" ht="22.9" customHeight="1" x14ac:dyDescent="0.25">
      <c r="A516" s="39"/>
      <c r="B516" s="43"/>
      <c r="C516" s="52"/>
      <c r="D516" s="55"/>
      <c r="E516" s="43"/>
      <c r="F516" s="39"/>
      <c r="G516" s="23" t="s">
        <v>0</v>
      </c>
      <c r="H516" s="24">
        <f>J516+K516+L516</f>
        <v>0</v>
      </c>
      <c r="I516" s="24">
        <v>0</v>
      </c>
      <c r="J516" s="24">
        <v>0</v>
      </c>
      <c r="K516" s="24">
        <v>0</v>
      </c>
      <c r="L516" s="24">
        <v>0</v>
      </c>
      <c r="M516" s="24">
        <v>0</v>
      </c>
    </row>
    <row r="517" spans="1:13" ht="22.9" customHeight="1" x14ac:dyDescent="0.25">
      <c r="A517" s="39"/>
      <c r="B517" s="43"/>
      <c r="C517" s="52"/>
      <c r="D517" s="55"/>
      <c r="E517" s="43"/>
      <c r="F517" s="39"/>
      <c r="G517" s="21" t="s">
        <v>1</v>
      </c>
      <c r="H517" s="24">
        <f t="shared" ref="H517:H518" si="143">J517+K517+L517</f>
        <v>0</v>
      </c>
      <c r="I517" s="24">
        <v>0</v>
      </c>
      <c r="J517" s="24">
        <v>0</v>
      </c>
      <c r="K517" s="24">
        <v>0</v>
      </c>
      <c r="L517" s="24">
        <v>0</v>
      </c>
      <c r="M517" s="24">
        <v>0</v>
      </c>
    </row>
    <row r="518" spans="1:13" ht="22.9" customHeight="1" x14ac:dyDescent="0.25">
      <c r="A518" s="39"/>
      <c r="B518" s="43"/>
      <c r="C518" s="52"/>
      <c r="D518" s="55"/>
      <c r="E518" s="43"/>
      <c r="F518" s="39"/>
      <c r="G518" s="21" t="s">
        <v>2</v>
      </c>
      <c r="H518" s="24">
        <f t="shared" si="143"/>
        <v>0</v>
      </c>
      <c r="I518" s="24">
        <v>0</v>
      </c>
      <c r="J518" s="24">
        <v>0</v>
      </c>
      <c r="K518" s="24">
        <v>0</v>
      </c>
      <c r="L518" s="24">
        <v>0</v>
      </c>
      <c r="M518" s="24">
        <v>0</v>
      </c>
    </row>
    <row r="519" spans="1:13" ht="22.9" customHeight="1" x14ac:dyDescent="0.25">
      <c r="A519" s="39"/>
      <c r="B519" s="43"/>
      <c r="C519" s="52"/>
      <c r="D519" s="55"/>
      <c r="E519" s="43"/>
      <c r="F519" s="39"/>
      <c r="G519" s="21" t="s">
        <v>3</v>
      </c>
      <c r="H519" s="24">
        <f>J519+K519+L519</f>
        <v>0</v>
      </c>
      <c r="I519" s="24">
        <v>0</v>
      </c>
      <c r="J519" s="24">
        <v>0</v>
      </c>
      <c r="K519" s="24">
        <v>0</v>
      </c>
      <c r="L519" s="24">
        <v>0</v>
      </c>
      <c r="M519" s="24">
        <v>0</v>
      </c>
    </row>
    <row r="520" spans="1:13" ht="22.9" customHeight="1" x14ac:dyDescent="0.25">
      <c r="A520" s="39"/>
      <c r="B520" s="43"/>
      <c r="C520" s="52"/>
      <c r="D520" s="55"/>
      <c r="E520" s="43"/>
      <c r="F520" s="39"/>
      <c r="G520" s="21" t="s">
        <v>4</v>
      </c>
      <c r="H520" s="24">
        <f t="shared" ref="H520:H521" si="144">J520+K520+L520</f>
        <v>0</v>
      </c>
      <c r="I520" s="24">
        <v>0</v>
      </c>
      <c r="J520" s="24">
        <v>0</v>
      </c>
      <c r="K520" s="24">
        <v>0</v>
      </c>
      <c r="L520" s="24">
        <v>0</v>
      </c>
      <c r="M520" s="24">
        <v>0</v>
      </c>
    </row>
    <row r="521" spans="1:13" ht="22.9" customHeight="1" x14ac:dyDescent="0.25">
      <c r="A521" s="39"/>
      <c r="B521" s="43"/>
      <c r="C521" s="52"/>
      <c r="D521" s="55"/>
      <c r="E521" s="43"/>
      <c r="F521" s="39"/>
      <c r="G521" s="21" t="s">
        <v>5</v>
      </c>
      <c r="H521" s="24">
        <f t="shared" si="144"/>
        <v>0</v>
      </c>
      <c r="I521" s="24">
        <v>0</v>
      </c>
      <c r="J521" s="24">
        <v>0</v>
      </c>
      <c r="K521" s="24">
        <v>0</v>
      </c>
      <c r="L521" s="24">
        <v>0</v>
      </c>
      <c r="M521" s="24">
        <v>0</v>
      </c>
    </row>
    <row r="522" spans="1:13" ht="22.9" customHeight="1" x14ac:dyDescent="0.25">
      <c r="A522" s="39"/>
      <c r="B522" s="43"/>
      <c r="C522" s="52"/>
      <c r="D522" s="55"/>
      <c r="E522" s="43"/>
      <c r="F522" s="39"/>
      <c r="G522" s="21" t="s">
        <v>29</v>
      </c>
      <c r="H522" s="24">
        <f>L522</f>
        <v>0</v>
      </c>
      <c r="I522" s="24">
        <v>0</v>
      </c>
      <c r="J522" s="24">
        <v>0</v>
      </c>
      <c r="K522" s="24">
        <v>0</v>
      </c>
      <c r="L522" s="24">
        <v>0</v>
      </c>
      <c r="M522" s="24">
        <v>0</v>
      </c>
    </row>
    <row r="523" spans="1:13" ht="22.9" customHeight="1" x14ac:dyDescent="0.25">
      <c r="A523" s="39"/>
      <c r="B523" s="43"/>
      <c r="C523" s="52"/>
      <c r="D523" s="55"/>
      <c r="E523" s="43"/>
      <c r="F523" s="39"/>
      <c r="G523" s="21" t="s">
        <v>36</v>
      </c>
      <c r="H523" s="24">
        <f>J523+K523+L523</f>
        <v>0</v>
      </c>
      <c r="I523" s="24">
        <f>0</f>
        <v>0</v>
      </c>
      <c r="J523" s="24">
        <v>0</v>
      </c>
      <c r="K523" s="24">
        <v>0</v>
      </c>
      <c r="L523" s="24">
        <v>0</v>
      </c>
      <c r="M523" s="24">
        <v>0</v>
      </c>
    </row>
    <row r="524" spans="1:13" ht="22.9" customHeight="1" x14ac:dyDescent="0.25">
      <c r="A524" s="39"/>
      <c r="B524" s="43"/>
      <c r="C524" s="52"/>
      <c r="D524" s="55"/>
      <c r="E524" s="43"/>
      <c r="F524" s="39"/>
      <c r="G524" s="21" t="s">
        <v>37</v>
      </c>
      <c r="H524" s="24">
        <f>K524</f>
        <v>66696.7</v>
      </c>
      <c r="I524" s="24">
        <v>5449.8</v>
      </c>
      <c r="J524" s="24">
        <v>0</v>
      </c>
      <c r="K524" s="24">
        <v>66696.7</v>
      </c>
      <c r="L524" s="24">
        <v>0</v>
      </c>
      <c r="M524" s="24">
        <v>0</v>
      </c>
    </row>
    <row r="525" spans="1:13" ht="22.5" customHeight="1" x14ac:dyDescent="0.25">
      <c r="A525" s="39"/>
      <c r="B525" s="43"/>
      <c r="C525" s="52"/>
      <c r="D525" s="55"/>
      <c r="E525" s="43"/>
      <c r="F525" s="39"/>
      <c r="G525" s="21" t="s">
        <v>38</v>
      </c>
      <c r="H525" s="24">
        <f t="shared" ref="H525" si="145">J525+K525+L525</f>
        <v>0</v>
      </c>
      <c r="I525" s="24">
        <v>0</v>
      </c>
      <c r="J525" s="24">
        <v>0</v>
      </c>
      <c r="K525" s="1">
        <v>0</v>
      </c>
      <c r="L525" s="24">
        <f>L538+L551</f>
        <v>0</v>
      </c>
      <c r="M525" s="24">
        <v>0</v>
      </c>
    </row>
    <row r="526" spans="1:13" ht="22.5" customHeight="1" x14ac:dyDescent="0.25">
      <c r="A526" s="39"/>
      <c r="B526" s="43"/>
      <c r="C526" s="52"/>
      <c r="D526" s="55"/>
      <c r="E526" s="43"/>
      <c r="F526" s="39"/>
      <c r="G526" s="21" t="s">
        <v>39</v>
      </c>
      <c r="H526" s="24">
        <f t="shared" ref="H526:K527" si="146">H539</f>
        <v>0</v>
      </c>
      <c r="I526" s="24">
        <f t="shared" si="146"/>
        <v>0</v>
      </c>
      <c r="J526" s="24">
        <f t="shared" si="146"/>
        <v>0</v>
      </c>
      <c r="K526" s="24">
        <f t="shared" si="146"/>
        <v>0</v>
      </c>
      <c r="L526" s="24">
        <f>L539</f>
        <v>0</v>
      </c>
      <c r="M526" s="24">
        <v>0</v>
      </c>
    </row>
    <row r="527" spans="1:13" ht="30" customHeight="1" x14ac:dyDescent="0.25">
      <c r="A527" s="40"/>
      <c r="B527" s="44"/>
      <c r="C527" s="53"/>
      <c r="D527" s="56"/>
      <c r="E527" s="44"/>
      <c r="F527" s="40"/>
      <c r="G527" s="21" t="s">
        <v>121</v>
      </c>
      <c r="H527" s="24">
        <f t="shared" si="146"/>
        <v>0</v>
      </c>
      <c r="I527" s="24">
        <f t="shared" si="146"/>
        <v>0</v>
      </c>
      <c r="J527" s="24">
        <f t="shared" si="146"/>
        <v>0</v>
      </c>
      <c r="K527" s="24">
        <f t="shared" si="146"/>
        <v>0</v>
      </c>
      <c r="L527" s="24">
        <f>L540</f>
        <v>0</v>
      </c>
      <c r="M527" s="24">
        <v>0</v>
      </c>
    </row>
    <row r="528" spans="1:13" ht="82.5" hidden="1" customHeight="1" x14ac:dyDescent="0.25">
      <c r="A528" s="38" t="s">
        <v>111</v>
      </c>
      <c r="B528" s="42" t="s">
        <v>112</v>
      </c>
      <c r="C528" s="51" t="s">
        <v>28</v>
      </c>
      <c r="D528" s="54">
        <v>66696.7</v>
      </c>
      <c r="E528" s="42" t="s">
        <v>78</v>
      </c>
      <c r="F528" s="38" t="s">
        <v>105</v>
      </c>
      <c r="G528" s="23" t="s">
        <v>65</v>
      </c>
      <c r="H528" s="24">
        <f>H536+H537+H538</f>
        <v>0</v>
      </c>
      <c r="I528" s="24">
        <f>I536+I537+I538</f>
        <v>0</v>
      </c>
      <c r="J528" s="24">
        <f>J535</f>
        <v>0</v>
      </c>
      <c r="K528" s="24">
        <f>K535</f>
        <v>0</v>
      </c>
      <c r="L528" s="24">
        <f>L536+L537+L538</f>
        <v>0</v>
      </c>
      <c r="M528" s="24">
        <v>0</v>
      </c>
    </row>
    <row r="529" spans="1:13" ht="22.9" hidden="1" customHeight="1" x14ac:dyDescent="0.25">
      <c r="A529" s="39"/>
      <c r="B529" s="43"/>
      <c r="C529" s="52"/>
      <c r="D529" s="55"/>
      <c r="E529" s="43"/>
      <c r="F529" s="39"/>
      <c r="G529" s="23" t="s">
        <v>0</v>
      </c>
      <c r="H529" s="24">
        <f>J529+K529+L529</f>
        <v>0</v>
      </c>
      <c r="I529" s="24">
        <v>0</v>
      </c>
      <c r="J529" s="24">
        <v>0</v>
      </c>
      <c r="K529" s="24">
        <v>0</v>
      </c>
      <c r="L529" s="24">
        <v>0</v>
      </c>
      <c r="M529" s="24">
        <v>0</v>
      </c>
    </row>
    <row r="530" spans="1:13" ht="22.9" hidden="1" customHeight="1" x14ac:dyDescent="0.25">
      <c r="A530" s="39"/>
      <c r="B530" s="43"/>
      <c r="C530" s="52"/>
      <c r="D530" s="55"/>
      <c r="E530" s="43"/>
      <c r="F530" s="39"/>
      <c r="G530" s="21" t="s">
        <v>1</v>
      </c>
      <c r="H530" s="24">
        <f t="shared" ref="H530:H531" si="147">J530+K530+L530</f>
        <v>0</v>
      </c>
      <c r="I530" s="24">
        <v>0</v>
      </c>
      <c r="J530" s="24">
        <v>0</v>
      </c>
      <c r="K530" s="24">
        <v>0</v>
      </c>
      <c r="L530" s="24">
        <v>0</v>
      </c>
      <c r="M530" s="24">
        <v>0</v>
      </c>
    </row>
    <row r="531" spans="1:13" ht="22.9" hidden="1" customHeight="1" x14ac:dyDescent="0.25">
      <c r="A531" s="39"/>
      <c r="B531" s="43"/>
      <c r="C531" s="52"/>
      <c r="D531" s="55"/>
      <c r="E531" s="43"/>
      <c r="F531" s="39"/>
      <c r="G531" s="21" t="s">
        <v>2</v>
      </c>
      <c r="H531" s="24">
        <f t="shared" si="147"/>
        <v>0</v>
      </c>
      <c r="I531" s="24">
        <v>0</v>
      </c>
      <c r="J531" s="24">
        <v>0</v>
      </c>
      <c r="K531" s="24">
        <v>0</v>
      </c>
      <c r="L531" s="24">
        <v>0</v>
      </c>
      <c r="M531" s="24">
        <v>0</v>
      </c>
    </row>
    <row r="532" spans="1:13" ht="22.9" hidden="1" customHeight="1" x14ac:dyDescent="0.25">
      <c r="A532" s="39"/>
      <c r="B532" s="43"/>
      <c r="C532" s="52"/>
      <c r="D532" s="55"/>
      <c r="E532" s="43"/>
      <c r="F532" s="39"/>
      <c r="G532" s="21" t="s">
        <v>3</v>
      </c>
      <c r="H532" s="24">
        <f>J532+K532+L532</f>
        <v>0</v>
      </c>
      <c r="I532" s="24">
        <v>0</v>
      </c>
      <c r="J532" s="24">
        <v>0</v>
      </c>
      <c r="K532" s="24">
        <v>0</v>
      </c>
      <c r="L532" s="24">
        <v>0</v>
      </c>
      <c r="M532" s="24">
        <v>0</v>
      </c>
    </row>
    <row r="533" spans="1:13" ht="22.9" hidden="1" customHeight="1" x14ac:dyDescent="0.25">
      <c r="A533" s="39"/>
      <c r="B533" s="43"/>
      <c r="C533" s="52"/>
      <c r="D533" s="55"/>
      <c r="E533" s="43"/>
      <c r="F533" s="39"/>
      <c r="G533" s="21" t="s">
        <v>4</v>
      </c>
      <c r="H533" s="24">
        <f t="shared" ref="H533:H534" si="148">J533+K533+L533</f>
        <v>0</v>
      </c>
      <c r="I533" s="24">
        <v>0</v>
      </c>
      <c r="J533" s="24">
        <v>0</v>
      </c>
      <c r="K533" s="24">
        <v>0</v>
      </c>
      <c r="L533" s="24">
        <v>0</v>
      </c>
      <c r="M533" s="24">
        <v>0</v>
      </c>
    </row>
    <row r="534" spans="1:13" ht="22.9" hidden="1" customHeight="1" x14ac:dyDescent="0.25">
      <c r="A534" s="39"/>
      <c r="B534" s="43"/>
      <c r="C534" s="52"/>
      <c r="D534" s="55"/>
      <c r="E534" s="43"/>
      <c r="F534" s="39"/>
      <c r="G534" s="21" t="s">
        <v>5</v>
      </c>
      <c r="H534" s="24">
        <f t="shared" si="148"/>
        <v>0</v>
      </c>
      <c r="I534" s="24">
        <v>0</v>
      </c>
      <c r="J534" s="24">
        <v>0</v>
      </c>
      <c r="K534" s="24">
        <v>0</v>
      </c>
      <c r="L534" s="24">
        <v>0</v>
      </c>
      <c r="M534" s="24">
        <v>0</v>
      </c>
    </row>
    <row r="535" spans="1:13" ht="22.9" hidden="1" customHeight="1" x14ac:dyDescent="0.25">
      <c r="A535" s="39"/>
      <c r="B535" s="43"/>
      <c r="C535" s="52"/>
      <c r="D535" s="55"/>
      <c r="E535" s="43"/>
      <c r="F535" s="39"/>
      <c r="G535" s="21" t="s">
        <v>29</v>
      </c>
      <c r="H535" s="24">
        <f>L535</f>
        <v>0</v>
      </c>
      <c r="I535" s="24">
        <v>0</v>
      </c>
      <c r="J535" s="24">
        <v>0</v>
      </c>
      <c r="K535" s="24">
        <v>0</v>
      </c>
      <c r="L535" s="24">
        <v>0</v>
      </c>
      <c r="M535" s="24">
        <v>0</v>
      </c>
    </row>
    <row r="536" spans="1:13" ht="22.9" hidden="1" customHeight="1" x14ac:dyDescent="0.25">
      <c r="A536" s="39"/>
      <c r="B536" s="43"/>
      <c r="C536" s="52"/>
      <c r="D536" s="55"/>
      <c r="E536" s="43"/>
      <c r="F536" s="39"/>
      <c r="G536" s="21" t="s">
        <v>36</v>
      </c>
      <c r="H536" s="24">
        <f>J536+K536+L536</f>
        <v>0</v>
      </c>
      <c r="I536" s="24">
        <f>0</f>
        <v>0</v>
      </c>
      <c r="J536" s="24">
        <v>0</v>
      </c>
      <c r="K536" s="24">
        <v>0</v>
      </c>
      <c r="L536" s="24">
        <v>0</v>
      </c>
      <c r="M536" s="24">
        <v>0</v>
      </c>
    </row>
    <row r="537" spans="1:13" ht="22.9" hidden="1" customHeight="1" x14ac:dyDescent="0.25">
      <c r="A537" s="39"/>
      <c r="B537" s="43"/>
      <c r="C537" s="52"/>
      <c r="D537" s="55"/>
      <c r="E537" s="43"/>
      <c r="F537" s="39"/>
      <c r="G537" s="21" t="s">
        <v>37</v>
      </c>
      <c r="H537" s="24">
        <f t="shared" ref="H537" si="149">J537+K537+L537</f>
        <v>0</v>
      </c>
      <c r="I537" s="24">
        <v>0</v>
      </c>
      <c r="J537" s="24">
        <v>0</v>
      </c>
      <c r="K537" s="24">
        <v>0</v>
      </c>
      <c r="L537" s="24">
        <v>0</v>
      </c>
      <c r="M537" s="24">
        <v>0</v>
      </c>
    </row>
    <row r="538" spans="1:13" ht="22.9" hidden="1" customHeight="1" x14ac:dyDescent="0.25">
      <c r="A538" s="39"/>
      <c r="B538" s="43"/>
      <c r="C538" s="52"/>
      <c r="D538" s="55"/>
      <c r="E538" s="43"/>
      <c r="F538" s="39"/>
      <c r="G538" s="21" t="s">
        <v>38</v>
      </c>
      <c r="H538" s="24">
        <v>0</v>
      </c>
      <c r="I538" s="24">
        <v>0</v>
      </c>
      <c r="J538" s="24">
        <v>0</v>
      </c>
      <c r="K538" s="24">
        <v>0</v>
      </c>
      <c r="L538" s="24">
        <v>0</v>
      </c>
      <c r="M538" s="24">
        <v>0</v>
      </c>
    </row>
    <row r="539" spans="1:13" ht="22.9" hidden="1" customHeight="1" x14ac:dyDescent="0.25">
      <c r="A539" s="39"/>
      <c r="B539" s="43"/>
      <c r="C539" s="52"/>
      <c r="D539" s="55"/>
      <c r="E539" s="43"/>
      <c r="F539" s="39"/>
      <c r="G539" s="21" t="s">
        <v>39</v>
      </c>
      <c r="H539" s="24">
        <f>J539+K539+L539</f>
        <v>0</v>
      </c>
      <c r="I539" s="24">
        <v>0</v>
      </c>
      <c r="J539" s="24">
        <v>0</v>
      </c>
      <c r="K539" s="24">
        <v>0</v>
      </c>
      <c r="L539" s="24">
        <v>0</v>
      </c>
      <c r="M539" s="24">
        <v>0</v>
      </c>
    </row>
    <row r="540" spans="1:13" ht="30" hidden="1" customHeight="1" x14ac:dyDescent="0.25">
      <c r="A540" s="40"/>
      <c r="B540" s="44"/>
      <c r="C540" s="53"/>
      <c r="D540" s="56"/>
      <c r="E540" s="44"/>
      <c r="F540" s="40"/>
      <c r="G540" s="21" t="s">
        <v>121</v>
      </c>
      <c r="H540" s="24">
        <f>J540+K540+L540</f>
        <v>0</v>
      </c>
      <c r="I540" s="24">
        <v>0</v>
      </c>
      <c r="J540" s="24">
        <v>0</v>
      </c>
      <c r="K540" s="24">
        <v>0</v>
      </c>
      <c r="L540" s="24">
        <v>0</v>
      </c>
      <c r="M540" s="24">
        <v>0</v>
      </c>
    </row>
    <row r="541" spans="1:13" ht="81.75" hidden="1" customHeight="1" x14ac:dyDescent="0.25">
      <c r="A541" s="38" t="s">
        <v>113</v>
      </c>
      <c r="B541" s="42" t="s">
        <v>108</v>
      </c>
      <c r="C541" s="51" t="s">
        <v>107</v>
      </c>
      <c r="D541" s="54">
        <v>397500</v>
      </c>
      <c r="E541" s="42" t="s">
        <v>110</v>
      </c>
      <c r="F541" s="38" t="s">
        <v>116</v>
      </c>
      <c r="G541" s="23" t="s">
        <v>65</v>
      </c>
      <c r="H541" s="24">
        <f>H549+H550+H551</f>
        <v>0</v>
      </c>
      <c r="I541" s="24">
        <f>I549+I550+I551</f>
        <v>0</v>
      </c>
      <c r="J541" s="24">
        <f>J548</f>
        <v>0</v>
      </c>
      <c r="K541" s="24">
        <f>K548</f>
        <v>0</v>
      </c>
      <c r="L541" s="24">
        <f>L549+L550+L551</f>
        <v>0</v>
      </c>
      <c r="M541" s="24">
        <v>0</v>
      </c>
    </row>
    <row r="542" spans="1:13" ht="22.9" hidden="1" customHeight="1" x14ac:dyDescent="0.25">
      <c r="A542" s="39"/>
      <c r="B542" s="43"/>
      <c r="C542" s="52"/>
      <c r="D542" s="55"/>
      <c r="E542" s="43"/>
      <c r="F542" s="39"/>
      <c r="G542" s="23" t="s">
        <v>0</v>
      </c>
      <c r="H542" s="24">
        <f>J542+K542+L542</f>
        <v>0</v>
      </c>
      <c r="I542" s="24">
        <v>0</v>
      </c>
      <c r="J542" s="24">
        <v>0</v>
      </c>
      <c r="K542" s="24">
        <v>0</v>
      </c>
      <c r="L542" s="24">
        <v>0</v>
      </c>
      <c r="M542" s="24">
        <v>0</v>
      </c>
    </row>
    <row r="543" spans="1:13" ht="22.9" hidden="1" customHeight="1" x14ac:dyDescent="0.25">
      <c r="A543" s="39"/>
      <c r="B543" s="43"/>
      <c r="C543" s="52"/>
      <c r="D543" s="55"/>
      <c r="E543" s="43"/>
      <c r="F543" s="39"/>
      <c r="G543" s="21" t="s">
        <v>1</v>
      </c>
      <c r="H543" s="24">
        <f t="shared" ref="H543:H544" si="150">J543+K543+L543</f>
        <v>0</v>
      </c>
      <c r="I543" s="24">
        <v>0</v>
      </c>
      <c r="J543" s="24">
        <v>0</v>
      </c>
      <c r="K543" s="24">
        <v>0</v>
      </c>
      <c r="L543" s="24">
        <v>0</v>
      </c>
      <c r="M543" s="24">
        <v>0</v>
      </c>
    </row>
    <row r="544" spans="1:13" ht="22.9" hidden="1" customHeight="1" x14ac:dyDescent="0.25">
      <c r="A544" s="39"/>
      <c r="B544" s="43"/>
      <c r="C544" s="52"/>
      <c r="D544" s="55"/>
      <c r="E544" s="43"/>
      <c r="F544" s="39"/>
      <c r="G544" s="21" t="s">
        <v>2</v>
      </c>
      <c r="H544" s="24">
        <f t="shared" si="150"/>
        <v>0</v>
      </c>
      <c r="I544" s="24">
        <v>0</v>
      </c>
      <c r="J544" s="24">
        <v>0</v>
      </c>
      <c r="K544" s="24">
        <v>0</v>
      </c>
      <c r="L544" s="24">
        <v>0</v>
      </c>
      <c r="M544" s="24">
        <v>0</v>
      </c>
    </row>
    <row r="545" spans="1:13" ht="22.9" hidden="1" customHeight="1" x14ac:dyDescent="0.25">
      <c r="A545" s="39"/>
      <c r="B545" s="43"/>
      <c r="C545" s="52"/>
      <c r="D545" s="55"/>
      <c r="E545" s="43"/>
      <c r="F545" s="39"/>
      <c r="G545" s="21" t="s">
        <v>3</v>
      </c>
      <c r="H545" s="24">
        <f>J545+K545+L545</f>
        <v>0</v>
      </c>
      <c r="I545" s="24">
        <v>0</v>
      </c>
      <c r="J545" s="24">
        <v>0</v>
      </c>
      <c r="K545" s="24">
        <v>0</v>
      </c>
      <c r="L545" s="24">
        <v>0</v>
      </c>
      <c r="M545" s="24">
        <v>0</v>
      </c>
    </row>
    <row r="546" spans="1:13" ht="22.9" hidden="1" customHeight="1" x14ac:dyDescent="0.25">
      <c r="A546" s="39"/>
      <c r="B546" s="43"/>
      <c r="C546" s="52"/>
      <c r="D546" s="55"/>
      <c r="E546" s="43"/>
      <c r="F546" s="39"/>
      <c r="G546" s="21" t="s">
        <v>4</v>
      </c>
      <c r="H546" s="24">
        <f t="shared" ref="H546:H547" si="151">J546+K546+L546</f>
        <v>0</v>
      </c>
      <c r="I546" s="24">
        <v>0</v>
      </c>
      <c r="J546" s="24">
        <v>0</v>
      </c>
      <c r="K546" s="24">
        <v>0</v>
      </c>
      <c r="L546" s="24">
        <v>0</v>
      </c>
      <c r="M546" s="24">
        <v>0</v>
      </c>
    </row>
    <row r="547" spans="1:13" ht="22.9" hidden="1" customHeight="1" x14ac:dyDescent="0.25">
      <c r="A547" s="39"/>
      <c r="B547" s="43"/>
      <c r="C547" s="52"/>
      <c r="D547" s="55"/>
      <c r="E547" s="43"/>
      <c r="F547" s="39"/>
      <c r="G547" s="21" t="s">
        <v>5</v>
      </c>
      <c r="H547" s="24">
        <f t="shared" si="151"/>
        <v>0</v>
      </c>
      <c r="I547" s="24">
        <v>0</v>
      </c>
      <c r="J547" s="24">
        <v>0</v>
      </c>
      <c r="K547" s="24">
        <v>0</v>
      </c>
      <c r="L547" s="24">
        <v>0</v>
      </c>
      <c r="M547" s="24">
        <v>0</v>
      </c>
    </row>
    <row r="548" spans="1:13" ht="22.9" hidden="1" customHeight="1" x14ac:dyDescent="0.25">
      <c r="A548" s="39"/>
      <c r="B548" s="43"/>
      <c r="C548" s="52"/>
      <c r="D548" s="55"/>
      <c r="E548" s="43"/>
      <c r="F548" s="39"/>
      <c r="G548" s="21" t="s">
        <v>29</v>
      </c>
      <c r="H548" s="24">
        <f>L548</f>
        <v>0</v>
      </c>
      <c r="I548" s="24">
        <v>0</v>
      </c>
      <c r="J548" s="24">
        <v>0</v>
      </c>
      <c r="K548" s="24">
        <v>0</v>
      </c>
      <c r="L548" s="24">
        <v>0</v>
      </c>
      <c r="M548" s="24">
        <v>0</v>
      </c>
    </row>
    <row r="549" spans="1:13" ht="22.9" hidden="1" customHeight="1" x14ac:dyDescent="0.25">
      <c r="A549" s="39"/>
      <c r="B549" s="43"/>
      <c r="C549" s="52"/>
      <c r="D549" s="55"/>
      <c r="E549" s="43"/>
      <c r="F549" s="39"/>
      <c r="G549" s="21" t="s">
        <v>36</v>
      </c>
      <c r="H549" s="24">
        <f>J549+K549+L549</f>
        <v>0</v>
      </c>
      <c r="I549" s="24">
        <f>0</f>
        <v>0</v>
      </c>
      <c r="J549" s="24">
        <v>0</v>
      </c>
      <c r="K549" s="24">
        <v>0</v>
      </c>
      <c r="L549" s="24">
        <v>0</v>
      </c>
      <c r="M549" s="24">
        <v>0</v>
      </c>
    </row>
    <row r="550" spans="1:13" ht="22.9" hidden="1" customHeight="1" x14ac:dyDescent="0.25">
      <c r="A550" s="39"/>
      <c r="B550" s="43"/>
      <c r="C550" s="52"/>
      <c r="D550" s="55"/>
      <c r="E550" s="43"/>
      <c r="F550" s="39"/>
      <c r="G550" s="21" t="s">
        <v>37</v>
      </c>
      <c r="H550" s="24">
        <f t="shared" ref="H550" si="152">J550+K550+L550</f>
        <v>0</v>
      </c>
      <c r="I550" s="24">
        <v>0</v>
      </c>
      <c r="J550" s="24">
        <v>0</v>
      </c>
      <c r="K550" s="24">
        <v>0</v>
      </c>
      <c r="L550" s="24">
        <v>0</v>
      </c>
      <c r="M550" s="24">
        <v>0</v>
      </c>
    </row>
    <row r="551" spans="1:13" ht="22.9" hidden="1" customHeight="1" x14ac:dyDescent="0.25">
      <c r="A551" s="39"/>
      <c r="B551" s="43"/>
      <c r="C551" s="52"/>
      <c r="D551" s="55"/>
      <c r="E551" s="43"/>
      <c r="F551" s="39"/>
      <c r="G551" s="21" t="s">
        <v>38</v>
      </c>
      <c r="H551" s="24">
        <f>K551</f>
        <v>0</v>
      </c>
      <c r="I551" s="24">
        <v>0</v>
      </c>
      <c r="J551" s="24">
        <v>0</v>
      </c>
      <c r="K551" s="24">
        <f>397500-397500</f>
        <v>0</v>
      </c>
      <c r="L551" s="24">
        <v>0</v>
      </c>
      <c r="M551" s="24">
        <v>0</v>
      </c>
    </row>
    <row r="552" spans="1:13" ht="22.9" hidden="1" customHeight="1" x14ac:dyDescent="0.25">
      <c r="A552" s="39"/>
      <c r="B552" s="43"/>
      <c r="C552" s="52"/>
      <c r="D552" s="55"/>
      <c r="E552" s="43"/>
      <c r="F552" s="39"/>
      <c r="G552" s="21" t="s">
        <v>39</v>
      </c>
      <c r="H552" s="24">
        <f>J552+K552+L552</f>
        <v>0</v>
      </c>
      <c r="I552" s="24">
        <v>0</v>
      </c>
      <c r="J552" s="24">
        <v>0</v>
      </c>
      <c r="K552" s="24">
        <v>0</v>
      </c>
      <c r="L552" s="24">
        <v>0</v>
      </c>
      <c r="M552" s="24">
        <v>0</v>
      </c>
    </row>
    <row r="553" spans="1:13" ht="29.25" hidden="1" customHeight="1" x14ac:dyDescent="0.25">
      <c r="A553" s="40"/>
      <c r="B553" s="44"/>
      <c r="C553" s="53"/>
      <c r="D553" s="56"/>
      <c r="E553" s="44"/>
      <c r="F553" s="40"/>
      <c r="G553" s="21" t="s">
        <v>121</v>
      </c>
      <c r="H553" s="24">
        <f>J553+K553+L553</f>
        <v>0</v>
      </c>
      <c r="I553" s="24">
        <v>0</v>
      </c>
      <c r="J553" s="24">
        <v>0</v>
      </c>
      <c r="K553" s="24">
        <v>0</v>
      </c>
      <c r="L553" s="24">
        <v>0</v>
      </c>
      <c r="M553" s="24">
        <v>0</v>
      </c>
    </row>
    <row r="554" spans="1:13" ht="93" customHeight="1" x14ac:dyDescent="0.25">
      <c r="A554" s="38" t="s">
        <v>145</v>
      </c>
      <c r="B554" s="42" t="s">
        <v>122</v>
      </c>
      <c r="C554" s="51" t="s">
        <v>107</v>
      </c>
      <c r="D554" s="54">
        <v>5236.8999999999996</v>
      </c>
      <c r="E554" s="42" t="s">
        <v>110</v>
      </c>
      <c r="F554" s="38" t="s">
        <v>146</v>
      </c>
      <c r="G554" s="23" t="s">
        <v>65</v>
      </c>
      <c r="H554" s="24">
        <f>H562+H563+H564</f>
        <v>5236.8999999999996</v>
      </c>
      <c r="I554" s="24">
        <f>I562+I563+I564</f>
        <v>0</v>
      </c>
      <c r="J554" s="24">
        <f>J561</f>
        <v>0</v>
      </c>
      <c r="K554" s="24">
        <f>K561</f>
        <v>0</v>
      </c>
      <c r="L554" s="24">
        <f>L562+L563+L564</f>
        <v>5236.8999999999996</v>
      </c>
      <c r="M554" s="24">
        <v>0</v>
      </c>
    </row>
    <row r="555" spans="1:13" ht="24.75" customHeight="1" x14ac:dyDescent="0.25">
      <c r="A555" s="39"/>
      <c r="B555" s="43"/>
      <c r="C555" s="52"/>
      <c r="D555" s="55"/>
      <c r="E555" s="43"/>
      <c r="F555" s="39"/>
      <c r="G555" s="23" t="s">
        <v>0</v>
      </c>
      <c r="H555" s="24">
        <f>J555+K555+L555</f>
        <v>0</v>
      </c>
      <c r="I555" s="24">
        <v>0</v>
      </c>
      <c r="J555" s="24">
        <v>0</v>
      </c>
      <c r="K555" s="24">
        <v>0</v>
      </c>
      <c r="L555" s="24">
        <v>0</v>
      </c>
      <c r="M555" s="24">
        <v>0</v>
      </c>
    </row>
    <row r="556" spans="1:13" ht="24.75" customHeight="1" x14ac:dyDescent="0.25">
      <c r="A556" s="39"/>
      <c r="B556" s="43"/>
      <c r="C556" s="52"/>
      <c r="D556" s="55"/>
      <c r="E556" s="43"/>
      <c r="F556" s="39"/>
      <c r="G556" s="21" t="s">
        <v>1</v>
      </c>
      <c r="H556" s="24">
        <f t="shared" ref="H556:H557" si="153">J556+K556+L556</f>
        <v>0</v>
      </c>
      <c r="I556" s="24">
        <v>0</v>
      </c>
      <c r="J556" s="24">
        <v>0</v>
      </c>
      <c r="K556" s="24">
        <v>0</v>
      </c>
      <c r="L556" s="24">
        <v>0</v>
      </c>
      <c r="M556" s="24">
        <v>0</v>
      </c>
    </row>
    <row r="557" spans="1:13" ht="24.75" customHeight="1" x14ac:dyDescent="0.25">
      <c r="A557" s="39"/>
      <c r="B557" s="43"/>
      <c r="C557" s="52"/>
      <c r="D557" s="55"/>
      <c r="E557" s="43"/>
      <c r="F557" s="39"/>
      <c r="G557" s="21" t="s">
        <v>2</v>
      </c>
      <c r="H557" s="24">
        <f t="shared" si="153"/>
        <v>0</v>
      </c>
      <c r="I557" s="24">
        <v>0</v>
      </c>
      <c r="J557" s="24">
        <v>0</v>
      </c>
      <c r="K557" s="24">
        <v>0</v>
      </c>
      <c r="L557" s="24">
        <v>0</v>
      </c>
      <c r="M557" s="24">
        <v>0</v>
      </c>
    </row>
    <row r="558" spans="1:13" ht="24.75" customHeight="1" x14ac:dyDescent="0.25">
      <c r="A558" s="39"/>
      <c r="B558" s="43"/>
      <c r="C558" s="52"/>
      <c r="D558" s="55"/>
      <c r="E558" s="43"/>
      <c r="F558" s="39"/>
      <c r="G558" s="21" t="s">
        <v>3</v>
      </c>
      <c r="H558" s="24">
        <f>J558+K558+L558</f>
        <v>0</v>
      </c>
      <c r="I558" s="24">
        <v>0</v>
      </c>
      <c r="J558" s="24">
        <v>0</v>
      </c>
      <c r="K558" s="24">
        <v>0</v>
      </c>
      <c r="L558" s="24">
        <v>0</v>
      </c>
      <c r="M558" s="24">
        <v>0</v>
      </c>
    </row>
    <row r="559" spans="1:13" ht="24.75" customHeight="1" x14ac:dyDescent="0.25">
      <c r="A559" s="39"/>
      <c r="B559" s="43"/>
      <c r="C559" s="52"/>
      <c r="D559" s="55"/>
      <c r="E559" s="43"/>
      <c r="F559" s="39"/>
      <c r="G559" s="21" t="s">
        <v>4</v>
      </c>
      <c r="H559" s="24">
        <f t="shared" ref="H559:H560" si="154">J559+K559+L559</f>
        <v>0</v>
      </c>
      <c r="I559" s="24">
        <v>0</v>
      </c>
      <c r="J559" s="24">
        <v>0</v>
      </c>
      <c r="K559" s="24">
        <v>0</v>
      </c>
      <c r="L559" s="24">
        <v>0</v>
      </c>
      <c r="M559" s="24">
        <v>0</v>
      </c>
    </row>
    <row r="560" spans="1:13" ht="24.75" customHeight="1" x14ac:dyDescent="0.25">
      <c r="A560" s="39"/>
      <c r="B560" s="43"/>
      <c r="C560" s="52"/>
      <c r="D560" s="55"/>
      <c r="E560" s="43"/>
      <c r="F560" s="39"/>
      <c r="G560" s="21" t="s">
        <v>5</v>
      </c>
      <c r="H560" s="24">
        <f t="shared" si="154"/>
        <v>0</v>
      </c>
      <c r="I560" s="24">
        <v>0</v>
      </c>
      <c r="J560" s="24">
        <v>0</v>
      </c>
      <c r="K560" s="24">
        <v>0</v>
      </c>
      <c r="L560" s="24">
        <v>0</v>
      </c>
      <c r="M560" s="24">
        <v>0</v>
      </c>
    </row>
    <row r="561" spans="1:13" ht="24.75" customHeight="1" x14ac:dyDescent="0.25">
      <c r="A561" s="39"/>
      <c r="B561" s="43"/>
      <c r="C561" s="52"/>
      <c r="D561" s="55"/>
      <c r="E561" s="43"/>
      <c r="F561" s="39"/>
      <c r="G561" s="21" t="s">
        <v>29</v>
      </c>
      <c r="H561" s="24">
        <f>L561</f>
        <v>0</v>
      </c>
      <c r="I561" s="24">
        <v>0</v>
      </c>
      <c r="J561" s="24">
        <v>0</v>
      </c>
      <c r="K561" s="24">
        <v>0</v>
      </c>
      <c r="L561" s="24">
        <v>0</v>
      </c>
      <c r="M561" s="24">
        <v>0</v>
      </c>
    </row>
    <row r="562" spans="1:13" ht="24.75" customHeight="1" x14ac:dyDescent="0.25">
      <c r="A562" s="39"/>
      <c r="B562" s="43"/>
      <c r="C562" s="52"/>
      <c r="D562" s="55"/>
      <c r="E562" s="43"/>
      <c r="F562" s="39"/>
      <c r="G562" s="21" t="s">
        <v>36</v>
      </c>
      <c r="H562" s="24">
        <f>J562+K562+L562</f>
        <v>0</v>
      </c>
      <c r="I562" s="24">
        <f>0</f>
        <v>0</v>
      </c>
      <c r="J562" s="24">
        <v>0</v>
      </c>
      <c r="K562" s="24">
        <v>0</v>
      </c>
      <c r="L562" s="24">
        <v>0</v>
      </c>
      <c r="M562" s="24">
        <v>0</v>
      </c>
    </row>
    <row r="563" spans="1:13" ht="24.75" customHeight="1" x14ac:dyDescent="0.25">
      <c r="A563" s="39"/>
      <c r="B563" s="43"/>
      <c r="C563" s="52"/>
      <c r="D563" s="55"/>
      <c r="E563" s="43"/>
      <c r="F563" s="39"/>
      <c r="G563" s="21" t="s">
        <v>37</v>
      </c>
      <c r="H563" s="24">
        <f>J563+K563+L563</f>
        <v>5236.8999999999996</v>
      </c>
      <c r="I563" s="24">
        <v>0</v>
      </c>
      <c r="J563" s="24">
        <v>0</v>
      </c>
      <c r="K563" s="24">
        <v>0</v>
      </c>
      <c r="L563" s="24">
        <v>5236.8999999999996</v>
      </c>
      <c r="M563" s="24">
        <v>0</v>
      </c>
    </row>
    <row r="564" spans="1:13" ht="24.75" customHeight="1" x14ac:dyDescent="0.25">
      <c r="A564" s="39"/>
      <c r="B564" s="43"/>
      <c r="C564" s="52"/>
      <c r="D564" s="55"/>
      <c r="E564" s="43"/>
      <c r="F564" s="39"/>
      <c r="G564" s="21" t="s">
        <v>38</v>
      </c>
      <c r="H564" s="24">
        <f t="shared" ref="H564" si="155">J564+K564+L564</f>
        <v>0</v>
      </c>
      <c r="I564" s="24">
        <v>0</v>
      </c>
      <c r="J564" s="24">
        <v>0</v>
      </c>
      <c r="K564" s="24">
        <v>0</v>
      </c>
      <c r="L564" s="1">
        <f>6200-6200+3965.4-3965.4</f>
        <v>0</v>
      </c>
      <c r="M564" s="24">
        <v>0</v>
      </c>
    </row>
    <row r="565" spans="1:13" ht="24.75" customHeight="1" x14ac:dyDescent="0.25">
      <c r="A565" s="39"/>
      <c r="B565" s="43"/>
      <c r="C565" s="52"/>
      <c r="D565" s="55"/>
      <c r="E565" s="43"/>
      <c r="F565" s="39"/>
      <c r="G565" s="21" t="s">
        <v>39</v>
      </c>
      <c r="H565" s="24">
        <f>J565+K565+L565</f>
        <v>0</v>
      </c>
      <c r="I565" s="24">
        <v>0</v>
      </c>
      <c r="J565" s="24">
        <v>0</v>
      </c>
      <c r="K565" s="24">
        <v>0</v>
      </c>
      <c r="L565" s="1">
        <v>0</v>
      </c>
      <c r="M565" s="24">
        <v>0</v>
      </c>
    </row>
    <row r="566" spans="1:13" ht="24.75" customHeight="1" x14ac:dyDescent="0.25">
      <c r="A566" s="40"/>
      <c r="B566" s="44"/>
      <c r="C566" s="53"/>
      <c r="D566" s="56"/>
      <c r="E566" s="44"/>
      <c r="F566" s="40"/>
      <c r="G566" s="21" t="s">
        <v>121</v>
      </c>
      <c r="H566" s="24">
        <f>J566+K566+L566</f>
        <v>0</v>
      </c>
      <c r="I566" s="24">
        <v>0</v>
      </c>
      <c r="J566" s="24">
        <v>0</v>
      </c>
      <c r="K566" s="24">
        <v>0</v>
      </c>
      <c r="L566" s="24">
        <v>0</v>
      </c>
      <c r="M566" s="24">
        <v>0</v>
      </c>
    </row>
    <row r="567" spans="1:13" ht="65.25" customHeight="1" x14ac:dyDescent="0.25">
      <c r="A567" s="38" t="s">
        <v>117</v>
      </c>
      <c r="B567" s="42" t="s">
        <v>115</v>
      </c>
      <c r="C567" s="41" t="s">
        <v>94</v>
      </c>
      <c r="D567" s="38">
        <v>34937.599999999999</v>
      </c>
      <c r="E567" s="41" t="s">
        <v>78</v>
      </c>
      <c r="F567" s="38" t="s">
        <v>105</v>
      </c>
      <c r="G567" s="23" t="s">
        <v>65</v>
      </c>
      <c r="H567" s="24">
        <f>H575+H576+H577</f>
        <v>3.8</v>
      </c>
      <c r="I567" s="24">
        <f>I575+I576+I577</f>
        <v>0</v>
      </c>
      <c r="J567" s="24">
        <f>J574</f>
        <v>0</v>
      </c>
      <c r="K567" s="24">
        <f>K574</f>
        <v>0</v>
      </c>
      <c r="L567" s="24">
        <f>L575+L576+L577</f>
        <v>3.8</v>
      </c>
      <c r="M567" s="24">
        <v>0</v>
      </c>
    </row>
    <row r="568" spans="1:13" ht="24.75" customHeight="1" x14ac:dyDescent="0.25">
      <c r="A568" s="39"/>
      <c r="B568" s="43"/>
      <c r="C568" s="41"/>
      <c r="D568" s="39"/>
      <c r="E568" s="41"/>
      <c r="F568" s="39"/>
      <c r="G568" s="23" t="s">
        <v>0</v>
      </c>
      <c r="H568" s="24">
        <f>J568+K568+L568</f>
        <v>0</v>
      </c>
      <c r="I568" s="24">
        <v>0</v>
      </c>
      <c r="J568" s="24">
        <v>0</v>
      </c>
      <c r="K568" s="24">
        <v>0</v>
      </c>
      <c r="L568" s="24">
        <v>0</v>
      </c>
      <c r="M568" s="24">
        <v>0</v>
      </c>
    </row>
    <row r="569" spans="1:13" ht="24.75" customHeight="1" x14ac:dyDescent="0.25">
      <c r="A569" s="39"/>
      <c r="B569" s="43"/>
      <c r="C569" s="41"/>
      <c r="D569" s="39"/>
      <c r="E569" s="41"/>
      <c r="F569" s="39"/>
      <c r="G569" s="21" t="s">
        <v>1</v>
      </c>
      <c r="H569" s="24">
        <f t="shared" ref="H569:H570" si="156">J569+K569+L569</f>
        <v>0</v>
      </c>
      <c r="I569" s="24">
        <v>0</v>
      </c>
      <c r="J569" s="24">
        <v>0</v>
      </c>
      <c r="K569" s="24">
        <v>0</v>
      </c>
      <c r="L569" s="24">
        <v>0</v>
      </c>
      <c r="M569" s="24">
        <v>0</v>
      </c>
    </row>
    <row r="570" spans="1:13" ht="24.75" customHeight="1" x14ac:dyDescent="0.25">
      <c r="A570" s="39"/>
      <c r="B570" s="43"/>
      <c r="C570" s="41"/>
      <c r="D570" s="39"/>
      <c r="E570" s="41"/>
      <c r="F570" s="39"/>
      <c r="G570" s="21" t="s">
        <v>2</v>
      </c>
      <c r="H570" s="24">
        <f t="shared" si="156"/>
        <v>0</v>
      </c>
      <c r="I570" s="24">
        <v>0</v>
      </c>
      <c r="J570" s="24">
        <v>0</v>
      </c>
      <c r="K570" s="24">
        <v>0</v>
      </c>
      <c r="L570" s="24">
        <v>0</v>
      </c>
      <c r="M570" s="24">
        <v>0</v>
      </c>
    </row>
    <row r="571" spans="1:13" ht="24.75" customHeight="1" x14ac:dyDescent="0.25">
      <c r="A571" s="39"/>
      <c r="B571" s="43"/>
      <c r="C571" s="41"/>
      <c r="D571" s="39"/>
      <c r="E571" s="41"/>
      <c r="F571" s="39"/>
      <c r="G571" s="21" t="s">
        <v>3</v>
      </c>
      <c r="H571" s="24">
        <f>J571+K571+L571</f>
        <v>0</v>
      </c>
      <c r="I571" s="24">
        <v>0</v>
      </c>
      <c r="J571" s="24">
        <v>0</v>
      </c>
      <c r="K571" s="24">
        <v>0</v>
      </c>
      <c r="L571" s="24">
        <v>0</v>
      </c>
      <c r="M571" s="24">
        <v>0</v>
      </c>
    </row>
    <row r="572" spans="1:13" ht="24.75" customHeight="1" x14ac:dyDescent="0.25">
      <c r="A572" s="39"/>
      <c r="B572" s="43"/>
      <c r="C572" s="41"/>
      <c r="D572" s="39"/>
      <c r="E572" s="41"/>
      <c r="F572" s="39"/>
      <c r="G572" s="21" t="s">
        <v>4</v>
      </c>
      <c r="H572" s="24">
        <f t="shared" ref="H572:H573" si="157">J572+K572+L572</f>
        <v>0</v>
      </c>
      <c r="I572" s="24">
        <v>0</v>
      </c>
      <c r="J572" s="24">
        <v>0</v>
      </c>
      <c r="K572" s="24">
        <v>0</v>
      </c>
      <c r="L572" s="24">
        <v>0</v>
      </c>
      <c r="M572" s="24">
        <v>0</v>
      </c>
    </row>
    <row r="573" spans="1:13" ht="24.75" customHeight="1" x14ac:dyDescent="0.25">
      <c r="A573" s="39"/>
      <c r="B573" s="43"/>
      <c r="C573" s="41"/>
      <c r="D573" s="39"/>
      <c r="E573" s="41"/>
      <c r="F573" s="39"/>
      <c r="G573" s="21" t="s">
        <v>5</v>
      </c>
      <c r="H573" s="24">
        <f t="shared" si="157"/>
        <v>0</v>
      </c>
      <c r="I573" s="24">
        <v>0</v>
      </c>
      <c r="J573" s="24">
        <v>0</v>
      </c>
      <c r="K573" s="24">
        <v>0</v>
      </c>
      <c r="L573" s="24">
        <v>0</v>
      </c>
      <c r="M573" s="24">
        <v>0</v>
      </c>
    </row>
    <row r="574" spans="1:13" ht="24.75" customHeight="1" x14ac:dyDescent="0.25">
      <c r="A574" s="39"/>
      <c r="B574" s="43"/>
      <c r="C574" s="41"/>
      <c r="D574" s="39"/>
      <c r="E574" s="41"/>
      <c r="F574" s="39"/>
      <c r="G574" s="21" t="s">
        <v>29</v>
      </c>
      <c r="H574" s="24">
        <f>L574</f>
        <v>0</v>
      </c>
      <c r="I574" s="24">
        <v>0</v>
      </c>
      <c r="J574" s="24">
        <v>0</v>
      </c>
      <c r="K574" s="24">
        <v>0</v>
      </c>
      <c r="L574" s="24">
        <v>0</v>
      </c>
      <c r="M574" s="24">
        <v>0</v>
      </c>
    </row>
    <row r="575" spans="1:13" ht="24.75" customHeight="1" x14ac:dyDescent="0.25">
      <c r="A575" s="39"/>
      <c r="B575" s="43"/>
      <c r="C575" s="41"/>
      <c r="D575" s="39"/>
      <c r="E575" s="41"/>
      <c r="F575" s="39"/>
      <c r="G575" s="21" t="s">
        <v>36</v>
      </c>
      <c r="H575" s="24">
        <f>J575+K575+L575</f>
        <v>0</v>
      </c>
      <c r="I575" s="24">
        <f>0</f>
        <v>0</v>
      </c>
      <c r="J575" s="24">
        <v>0</v>
      </c>
      <c r="K575" s="24">
        <v>0</v>
      </c>
      <c r="L575" s="24">
        <v>0</v>
      </c>
      <c r="M575" s="24">
        <v>0</v>
      </c>
    </row>
    <row r="576" spans="1:13" ht="24.75" customHeight="1" x14ac:dyDescent="0.25">
      <c r="A576" s="39"/>
      <c r="B576" s="43"/>
      <c r="C576" s="41"/>
      <c r="D576" s="39"/>
      <c r="E576" s="41"/>
      <c r="F576" s="39"/>
      <c r="G576" s="21" t="s">
        <v>37</v>
      </c>
      <c r="H576" s="24">
        <f>J576+K576+L576</f>
        <v>3.8</v>
      </c>
      <c r="I576" s="24">
        <v>0</v>
      </c>
      <c r="J576" s="24">
        <v>0</v>
      </c>
      <c r="K576" s="24">
        <v>0</v>
      </c>
      <c r="L576" s="24">
        <v>3.8</v>
      </c>
      <c r="M576" s="24">
        <v>0</v>
      </c>
    </row>
    <row r="577" spans="1:15" ht="24.75" customHeight="1" x14ac:dyDescent="0.25">
      <c r="A577" s="39"/>
      <c r="B577" s="43"/>
      <c r="C577" s="41"/>
      <c r="D577" s="39"/>
      <c r="E577" s="41"/>
      <c r="F577" s="39"/>
      <c r="G577" s="21" t="s">
        <v>38</v>
      </c>
      <c r="H577" s="24">
        <f t="shared" ref="H577" si="158">J577+K577+L577</f>
        <v>0</v>
      </c>
      <c r="I577" s="24">
        <v>0</v>
      </c>
      <c r="J577" s="24">
        <v>0</v>
      </c>
      <c r="K577" s="24">
        <v>0</v>
      </c>
      <c r="L577" s="24">
        <v>0</v>
      </c>
      <c r="M577" s="24">
        <v>0</v>
      </c>
    </row>
    <row r="578" spans="1:15" ht="24.75" customHeight="1" x14ac:dyDescent="0.25">
      <c r="A578" s="39"/>
      <c r="B578" s="43"/>
      <c r="C578" s="41"/>
      <c r="D578" s="39"/>
      <c r="E578" s="41"/>
      <c r="F578" s="39"/>
      <c r="G578" s="21" t="s">
        <v>39</v>
      </c>
      <c r="H578" s="24">
        <f>J578+K578+L578</f>
        <v>0</v>
      </c>
      <c r="I578" s="24">
        <v>0</v>
      </c>
      <c r="J578" s="24">
        <v>0</v>
      </c>
      <c r="K578" s="24">
        <v>0</v>
      </c>
      <c r="L578" s="24">
        <v>0</v>
      </c>
      <c r="M578" s="24">
        <v>0</v>
      </c>
    </row>
    <row r="579" spans="1:15" ht="24.75" customHeight="1" x14ac:dyDescent="0.25">
      <c r="A579" s="40"/>
      <c r="B579" s="44"/>
      <c r="C579" s="41"/>
      <c r="D579" s="40"/>
      <c r="E579" s="41"/>
      <c r="F579" s="40"/>
      <c r="G579" s="21" t="s">
        <v>121</v>
      </c>
      <c r="H579" s="24">
        <f>J579+K579+L579</f>
        <v>0</v>
      </c>
      <c r="I579" s="24">
        <v>0</v>
      </c>
      <c r="J579" s="24">
        <v>0</v>
      </c>
      <c r="K579" s="24">
        <v>0</v>
      </c>
      <c r="L579" s="24">
        <v>0</v>
      </c>
      <c r="M579" s="24">
        <v>0</v>
      </c>
    </row>
    <row r="580" spans="1:15" s="34" customFormat="1" ht="18.75" x14ac:dyDescent="0.3">
      <c r="A580" s="34" t="s">
        <v>100</v>
      </c>
      <c r="K580" s="35"/>
    </row>
    <row r="582" spans="1:15" x14ac:dyDescent="0.25">
      <c r="O582" s="13" t="e">
        <f>O585-P349</f>
        <v>#REF!</v>
      </c>
    </row>
    <row r="585" spans="1:15" x14ac:dyDescent="0.25">
      <c r="O585" s="13" t="e">
        <f>#REF!+H90+H77+H103+#REF!+H50+H132+H117+H63+#REF!+H204+H190+H176+H146</f>
        <v>#REF!</v>
      </c>
    </row>
    <row r="586" spans="1:15" ht="78.75" customHeight="1" x14ac:dyDescent="0.25"/>
    <row r="593" spans="14:14" ht="82.5" customHeight="1" x14ac:dyDescent="0.25"/>
    <row r="594" spans="14:14" ht="18.75" customHeight="1" x14ac:dyDescent="0.25"/>
    <row r="595" spans="14:14" ht="19.5" customHeight="1" x14ac:dyDescent="0.25"/>
    <row r="596" spans="14:14" ht="18.75" customHeight="1" x14ac:dyDescent="0.25"/>
    <row r="597" spans="14:14" ht="21" customHeight="1" x14ac:dyDescent="0.25"/>
    <row r="598" spans="14:14" ht="20.25" customHeight="1" x14ac:dyDescent="0.25"/>
    <row r="599" spans="14:14" ht="19.5" customHeight="1" x14ac:dyDescent="0.25"/>
    <row r="600" spans="14:14" ht="84.75" customHeight="1" x14ac:dyDescent="0.25"/>
    <row r="601" spans="14:14" ht="18.75" customHeight="1" x14ac:dyDescent="0.25"/>
    <row r="602" spans="14:14" ht="21" customHeight="1" x14ac:dyDescent="0.25"/>
    <row r="603" spans="14:14" ht="18" customHeight="1" x14ac:dyDescent="0.25"/>
    <row r="604" spans="14:14" ht="19.5" customHeight="1" x14ac:dyDescent="0.25"/>
    <row r="605" spans="14:14" ht="18.75" customHeight="1" x14ac:dyDescent="0.25"/>
    <row r="606" spans="14:14" ht="21.75" customHeight="1" x14ac:dyDescent="0.25">
      <c r="N606" s="2">
        <v>0.7</v>
      </c>
    </row>
  </sheetData>
  <mergeCells count="267">
    <mergeCell ref="E63:E76"/>
    <mergeCell ref="F63:F76"/>
    <mergeCell ref="A77:A89"/>
    <mergeCell ref="A90:A102"/>
    <mergeCell ref="B90:B102"/>
    <mergeCell ref="C90:C102"/>
    <mergeCell ref="D90:D102"/>
    <mergeCell ref="D117:D131"/>
    <mergeCell ref="E117:E131"/>
    <mergeCell ref="F117:F131"/>
    <mergeCell ref="B258:B270"/>
    <mergeCell ref="F146:F159"/>
    <mergeCell ref="C176:C189"/>
    <mergeCell ref="F204:F216"/>
    <mergeCell ref="D176:D189"/>
    <mergeCell ref="E176:E189"/>
    <mergeCell ref="F176:F189"/>
    <mergeCell ref="A190:A203"/>
    <mergeCell ref="A9:A28"/>
    <mergeCell ref="B9:B28"/>
    <mergeCell ref="C9:C28"/>
    <mergeCell ref="D9:D28"/>
    <mergeCell ref="E9:E28"/>
    <mergeCell ref="F9:F28"/>
    <mergeCell ref="A30:A49"/>
    <mergeCell ref="B30:B49"/>
    <mergeCell ref="C30:C49"/>
    <mergeCell ref="D30:D49"/>
    <mergeCell ref="E30:E49"/>
    <mergeCell ref="F30:F49"/>
    <mergeCell ref="A29:M29"/>
    <mergeCell ref="B190:B203"/>
    <mergeCell ref="C190:C203"/>
    <mergeCell ref="D190:D203"/>
    <mergeCell ref="A417:A429"/>
    <mergeCell ref="B417:B429"/>
    <mergeCell ref="C417:C429"/>
    <mergeCell ref="D417:D429"/>
    <mergeCell ref="E417:E429"/>
    <mergeCell ref="F417:F429"/>
    <mergeCell ref="D258:D270"/>
    <mergeCell ref="E258:E270"/>
    <mergeCell ref="A297:A309"/>
    <mergeCell ref="B297:B309"/>
    <mergeCell ref="C297:C309"/>
    <mergeCell ref="D297:D309"/>
    <mergeCell ref="E297:E309"/>
    <mergeCell ref="F297:F309"/>
    <mergeCell ref="F258:F270"/>
    <mergeCell ref="A271:A283"/>
    <mergeCell ref="B271:B283"/>
    <mergeCell ref="C271:C283"/>
    <mergeCell ref="D271:D283"/>
    <mergeCell ref="E271:E283"/>
    <mergeCell ref="F271:F283"/>
    <mergeCell ref="A284:A296"/>
    <mergeCell ref="B284:B296"/>
    <mergeCell ref="C284:C296"/>
    <mergeCell ref="F381:F392"/>
    <mergeCell ref="D393:D404"/>
    <mergeCell ref="F393:F404"/>
    <mergeCell ref="D405:D416"/>
    <mergeCell ref="F405:F416"/>
    <mergeCell ref="F374:F380"/>
    <mergeCell ref="D284:D296"/>
    <mergeCell ref="D374:D380"/>
    <mergeCell ref="E374:E380"/>
    <mergeCell ref="A405:A416"/>
    <mergeCell ref="B405:B416"/>
    <mergeCell ref="C405:C416"/>
    <mergeCell ref="E405:E416"/>
    <mergeCell ref="A381:A392"/>
    <mergeCell ref="B381:B392"/>
    <mergeCell ref="C381:C392"/>
    <mergeCell ref="E381:E392"/>
    <mergeCell ref="A393:A404"/>
    <mergeCell ref="B393:B404"/>
    <mergeCell ref="C393:C404"/>
    <mergeCell ref="E393:E404"/>
    <mergeCell ref="D381:D392"/>
    <mergeCell ref="F190:F203"/>
    <mergeCell ref="A176:A189"/>
    <mergeCell ref="B176:B189"/>
    <mergeCell ref="E160:E175"/>
    <mergeCell ref="F160:F175"/>
    <mergeCell ref="A132:A145"/>
    <mergeCell ref="A160:A175"/>
    <mergeCell ref="B160:B175"/>
    <mergeCell ref="C160:C175"/>
    <mergeCell ref="D160:D175"/>
    <mergeCell ref="E190:E203"/>
    <mergeCell ref="A146:A159"/>
    <mergeCell ref="B146:B159"/>
    <mergeCell ref="C146:C159"/>
    <mergeCell ref="D146:D159"/>
    <mergeCell ref="E146:E159"/>
    <mergeCell ref="B230:B243"/>
    <mergeCell ref="C230:C243"/>
    <mergeCell ref="D230:D243"/>
    <mergeCell ref="E230:E243"/>
    <mergeCell ref="A204:A216"/>
    <mergeCell ref="B204:B216"/>
    <mergeCell ref="C204:C216"/>
    <mergeCell ref="D204:D216"/>
    <mergeCell ref="E204:E216"/>
    <mergeCell ref="A230:A243"/>
    <mergeCell ref="F230:F243"/>
    <mergeCell ref="A217:A229"/>
    <mergeCell ref="B217:B229"/>
    <mergeCell ref="C217:C229"/>
    <mergeCell ref="D217:D229"/>
    <mergeCell ref="E217:E229"/>
    <mergeCell ref="F217:F229"/>
    <mergeCell ref="A374:A380"/>
    <mergeCell ref="B374:B380"/>
    <mergeCell ref="C374:C380"/>
    <mergeCell ref="B244:B257"/>
    <mergeCell ref="C244:C257"/>
    <mergeCell ref="D244:D257"/>
    <mergeCell ref="E244:E257"/>
    <mergeCell ref="E362:E373"/>
    <mergeCell ref="A362:A373"/>
    <mergeCell ref="B362:B373"/>
    <mergeCell ref="C362:C373"/>
    <mergeCell ref="A244:A257"/>
    <mergeCell ref="A258:A270"/>
    <mergeCell ref="C258:C270"/>
    <mergeCell ref="F244:F257"/>
    <mergeCell ref="E284:E296"/>
    <mergeCell ref="F284:F296"/>
    <mergeCell ref="J1:M1"/>
    <mergeCell ref="F77:F89"/>
    <mergeCell ref="E77:E89"/>
    <mergeCell ref="D77:D89"/>
    <mergeCell ref="C77:C89"/>
    <mergeCell ref="B77:B89"/>
    <mergeCell ref="B132:B145"/>
    <mergeCell ref="C132:C145"/>
    <mergeCell ref="E132:E145"/>
    <mergeCell ref="F132:F145"/>
    <mergeCell ref="G5:M5"/>
    <mergeCell ref="A3:M3"/>
    <mergeCell ref="A50:A62"/>
    <mergeCell ref="B50:B62"/>
    <mergeCell ref="C50:C62"/>
    <mergeCell ref="D50:D62"/>
    <mergeCell ref="E50:E62"/>
    <mergeCell ref="F50:F62"/>
    <mergeCell ref="D132:D145"/>
    <mergeCell ref="A63:A76"/>
    <mergeCell ref="B63:B76"/>
    <mergeCell ref="C63:C76"/>
    <mergeCell ref="D63:D76"/>
    <mergeCell ref="G6:G7"/>
    <mergeCell ref="H6:I6"/>
    <mergeCell ref="J6:J7"/>
    <mergeCell ref="K6:K7"/>
    <mergeCell ref="L6:L7"/>
    <mergeCell ref="M6:M7"/>
    <mergeCell ref="F5:F7"/>
    <mergeCell ref="A5:A7"/>
    <mergeCell ref="B5:B7"/>
    <mergeCell ref="C5:C7"/>
    <mergeCell ref="D5:D7"/>
    <mergeCell ref="E5:E7"/>
    <mergeCell ref="A515:A527"/>
    <mergeCell ref="B515:B527"/>
    <mergeCell ref="C515:C527"/>
    <mergeCell ref="D515:D527"/>
    <mergeCell ref="E515:E527"/>
    <mergeCell ref="F515:F527"/>
    <mergeCell ref="J2:M2"/>
    <mergeCell ref="A349:A361"/>
    <mergeCell ref="B349:B361"/>
    <mergeCell ref="C349:C361"/>
    <mergeCell ref="D349:D361"/>
    <mergeCell ref="E349:E361"/>
    <mergeCell ref="F349:F361"/>
    <mergeCell ref="E90:E102"/>
    <mergeCell ref="F90:F102"/>
    <mergeCell ref="A103:A116"/>
    <mergeCell ref="B103:B116"/>
    <mergeCell ref="C103:C116"/>
    <mergeCell ref="D103:D116"/>
    <mergeCell ref="E103:E116"/>
    <mergeCell ref="F103:F116"/>
    <mergeCell ref="A117:A131"/>
    <mergeCell ref="B117:B131"/>
    <mergeCell ref="C117:C131"/>
    <mergeCell ref="A457:A469"/>
    <mergeCell ref="B457:B469"/>
    <mergeCell ref="C457:C469"/>
    <mergeCell ref="D457:D469"/>
    <mergeCell ref="E457:E469"/>
    <mergeCell ref="F457:F469"/>
    <mergeCell ref="A496:A514"/>
    <mergeCell ref="B496:B514"/>
    <mergeCell ref="C496:C514"/>
    <mergeCell ref="D496:D514"/>
    <mergeCell ref="E496:E514"/>
    <mergeCell ref="F496:F514"/>
    <mergeCell ref="A470:A482"/>
    <mergeCell ref="B470:B482"/>
    <mergeCell ref="C470:C482"/>
    <mergeCell ref="D470:D482"/>
    <mergeCell ref="E470:E482"/>
    <mergeCell ref="F470:F482"/>
    <mergeCell ref="A483:A495"/>
    <mergeCell ref="B483:B495"/>
    <mergeCell ref="C483:C495"/>
    <mergeCell ref="D483:D495"/>
    <mergeCell ref="E483:E495"/>
    <mergeCell ref="F483:F495"/>
    <mergeCell ref="A528:A540"/>
    <mergeCell ref="B528:B540"/>
    <mergeCell ref="C528:C540"/>
    <mergeCell ref="D528:D540"/>
    <mergeCell ref="E528:E540"/>
    <mergeCell ref="F528:F540"/>
    <mergeCell ref="A567:A579"/>
    <mergeCell ref="B567:B579"/>
    <mergeCell ref="C567:C579"/>
    <mergeCell ref="D567:D579"/>
    <mergeCell ref="E567:E579"/>
    <mergeCell ref="F567:F579"/>
    <mergeCell ref="A554:A566"/>
    <mergeCell ref="B554:B566"/>
    <mergeCell ref="C554:C566"/>
    <mergeCell ref="D554:D566"/>
    <mergeCell ref="E554:E566"/>
    <mergeCell ref="F554:F566"/>
    <mergeCell ref="A541:A553"/>
    <mergeCell ref="B541:B553"/>
    <mergeCell ref="C541:C553"/>
    <mergeCell ref="D541:D553"/>
    <mergeCell ref="E541:E553"/>
    <mergeCell ref="F541:F553"/>
    <mergeCell ref="A336:A348"/>
    <mergeCell ref="B336:B348"/>
    <mergeCell ref="C336:C348"/>
    <mergeCell ref="D336:D348"/>
    <mergeCell ref="E336:E348"/>
    <mergeCell ref="F336:F348"/>
    <mergeCell ref="A310:A322"/>
    <mergeCell ref="B310:B322"/>
    <mergeCell ref="C310:C322"/>
    <mergeCell ref="D310:D322"/>
    <mergeCell ref="E310:E322"/>
    <mergeCell ref="F310:F322"/>
    <mergeCell ref="A323:A335"/>
    <mergeCell ref="B323:B335"/>
    <mergeCell ref="C323:C335"/>
    <mergeCell ref="D323:D335"/>
    <mergeCell ref="E323:E335"/>
    <mergeCell ref="F323:F335"/>
    <mergeCell ref="A430:A443"/>
    <mergeCell ref="B430:B443"/>
    <mergeCell ref="C430:C443"/>
    <mergeCell ref="D430:D443"/>
    <mergeCell ref="E430:E443"/>
    <mergeCell ref="F430:F443"/>
    <mergeCell ref="A444:A456"/>
    <mergeCell ref="B444:B456"/>
    <mergeCell ref="C444:C456"/>
    <mergeCell ref="D444:D456"/>
    <mergeCell ref="E444:E456"/>
    <mergeCell ref="F444:F456"/>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6" max="18" man="1"/>
    <brk id="76" max="18" man="1"/>
    <brk id="116" max="18" man="1"/>
    <brk id="159" max="18" man="1"/>
    <brk id="203" max="18" man="1"/>
    <brk id="243" max="18" man="1"/>
    <brk id="283" max="18" man="1"/>
    <brk id="327" max="18" man="1"/>
    <brk id="361" max="18" man="1"/>
    <brk id="532"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Машенская Алёна Анатольевна</cp:lastModifiedBy>
  <cp:lastPrinted>2023-10-30T06:28:55Z</cp:lastPrinted>
  <dcterms:created xsi:type="dcterms:W3CDTF">1996-10-08T23:32:33Z</dcterms:created>
  <dcterms:modified xsi:type="dcterms:W3CDTF">2024-07-04T06:12:34Z</dcterms:modified>
</cp:coreProperties>
</file>