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5610" yWindow="360" windowWidth="21135" windowHeight="11880" tabRatio="206"/>
  </bookViews>
  <sheets>
    <sheet name="Приложение 2 к МП РИМ" sheetId="7" r:id="rId1"/>
  </sheets>
  <definedNames>
    <definedName name="_xlnm._FilterDatabase" localSheetId="0" hidden="1">'Приложение 2 к МП РИМ'!$A$7:$AR$248</definedName>
    <definedName name="_xlnm.Print_Titles" localSheetId="0">'Приложение 2 к МП РИМ'!$4:$7</definedName>
    <definedName name="_xlnm.Print_Area" localSheetId="0">'Приложение 2 к МП РИМ'!$A$1:$M$823</definedName>
  </definedNames>
  <calcPr calcId="14562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07" i="7" l="1"/>
  <c r="K44" i="7" l="1"/>
  <c r="K24" i="7"/>
  <c r="I352" i="7"/>
  <c r="L26" i="7"/>
  <c r="I358" i="7"/>
  <c r="I38" i="7"/>
  <c r="I18" i="7" s="1"/>
  <c r="L141" i="7" l="1"/>
  <c r="L142" i="7"/>
  <c r="J573" i="7"/>
  <c r="K573" i="7"/>
  <c r="L573" i="7"/>
  <c r="I586" i="7"/>
  <c r="J586" i="7"/>
  <c r="K586" i="7"/>
  <c r="L586" i="7"/>
  <c r="I599" i="7"/>
  <c r="J599" i="7"/>
  <c r="L599" i="7"/>
  <c r="I624" i="7"/>
  <c r="I46" i="7" s="1"/>
  <c r="I622" i="7"/>
  <c r="I612" i="7" s="1"/>
  <c r="J622" i="7"/>
  <c r="K622" i="7"/>
  <c r="K612" i="7" s="1"/>
  <c r="I623" i="7"/>
  <c r="J623" i="7"/>
  <c r="K623" i="7"/>
  <c r="J624" i="7"/>
  <c r="K624" i="7"/>
  <c r="M622" i="7"/>
  <c r="M623" i="7"/>
  <c r="M624" i="7"/>
  <c r="L623" i="7"/>
  <c r="L624" i="7"/>
  <c r="L622" i="7"/>
  <c r="L621" i="7"/>
  <c r="L612" i="7" s="1"/>
  <c r="I662" i="7"/>
  <c r="J662" i="7"/>
  <c r="K662" i="7"/>
  <c r="M662" i="7"/>
  <c r="L662" i="7"/>
  <c r="L661" i="7"/>
  <c r="L754" i="7"/>
  <c r="L753" i="7"/>
  <c r="L755" i="7"/>
  <c r="K784" i="7"/>
  <c r="L784" i="7"/>
  <c r="H784" i="7" s="1"/>
  <c r="L782" i="7"/>
  <c r="H822" i="7"/>
  <c r="H769" i="7"/>
  <c r="M754" i="7"/>
  <c r="K754" i="7"/>
  <c r="J754" i="7"/>
  <c r="I754" i="7"/>
  <c r="H688" i="7"/>
  <c r="H675" i="7"/>
  <c r="H662" i="7" s="1"/>
  <c r="H649" i="7"/>
  <c r="H636" i="7"/>
  <c r="H623" i="7" s="1"/>
  <c r="H610" i="7"/>
  <c r="H597" i="7"/>
  <c r="H584" i="7"/>
  <c r="H571" i="7"/>
  <c r="H558" i="7"/>
  <c r="M545" i="7"/>
  <c r="J545" i="7"/>
  <c r="H532" i="7"/>
  <c r="H519" i="7"/>
  <c r="H506" i="7"/>
  <c r="H493" i="7"/>
  <c r="H480" i="7"/>
  <c r="H467" i="7"/>
  <c r="H454" i="7"/>
  <c r="H441" i="7"/>
  <c r="H427" i="7"/>
  <c r="H402" i="7"/>
  <c r="H377" i="7"/>
  <c r="H363" i="7"/>
  <c r="H326" i="7"/>
  <c r="H313" i="7"/>
  <c r="H300" i="7"/>
  <c r="H287" i="7"/>
  <c r="H274" i="7"/>
  <c r="H261" i="7"/>
  <c r="H247" i="7"/>
  <c r="H234" i="7"/>
  <c r="H221" i="7"/>
  <c r="H208" i="7"/>
  <c r="H194" i="7"/>
  <c r="H181" i="7"/>
  <c r="H168" i="7"/>
  <c r="H141" i="7"/>
  <c r="H60" i="7"/>
  <c r="H647" i="7"/>
  <c r="H634" i="7"/>
  <c r="J621" i="7"/>
  <c r="J612" i="7" s="1"/>
  <c r="H650" i="7"/>
  <c r="H648" i="7"/>
  <c r="H646" i="7"/>
  <c r="H645" i="7"/>
  <c r="H644" i="7"/>
  <c r="H643" i="7"/>
  <c r="H642" i="7"/>
  <c r="H641" i="7"/>
  <c r="H640" i="7"/>
  <c r="H639" i="7"/>
  <c r="M638" i="7"/>
  <c r="L638" i="7"/>
  <c r="K638" i="7"/>
  <c r="J638" i="7"/>
  <c r="I638" i="7"/>
  <c r="H637" i="7"/>
  <c r="H624" i="7" s="1"/>
  <c r="H635" i="7"/>
  <c r="H622" i="7" s="1"/>
  <c r="H633" i="7"/>
  <c r="H632" i="7"/>
  <c r="H631" i="7"/>
  <c r="H630" i="7"/>
  <c r="H629" i="7"/>
  <c r="H628" i="7"/>
  <c r="H627" i="7"/>
  <c r="H626" i="7"/>
  <c r="M625" i="7"/>
  <c r="L625" i="7"/>
  <c r="K625" i="7"/>
  <c r="J625" i="7"/>
  <c r="I625" i="7"/>
  <c r="H754" i="7" l="1"/>
  <c r="H621" i="7"/>
  <c r="H625" i="7"/>
  <c r="H638" i="7"/>
  <c r="K821" i="7"/>
  <c r="H810" i="7"/>
  <c r="K609" i="7" l="1"/>
  <c r="K599" i="7" s="1"/>
  <c r="L135" i="7" l="1"/>
  <c r="K135" i="7"/>
  <c r="L136" i="7"/>
  <c r="K136" i="7"/>
  <c r="L137" i="7"/>
  <c r="K137" i="7"/>
  <c r="K138" i="7"/>
  <c r="J44" i="7" l="1"/>
  <c r="M44" i="7"/>
  <c r="I45" i="7"/>
  <c r="J45" i="7"/>
  <c r="M45" i="7"/>
  <c r="H620" i="7" l="1"/>
  <c r="H619" i="7"/>
  <c r="H618" i="7"/>
  <c r="H617" i="7"/>
  <c r="H616" i="7"/>
  <c r="H615" i="7"/>
  <c r="H614" i="7"/>
  <c r="H613" i="7"/>
  <c r="M612" i="7"/>
  <c r="H612" i="7" l="1"/>
  <c r="L798" i="7"/>
  <c r="J811" i="7" l="1"/>
  <c r="K811" i="7"/>
  <c r="L811" i="7"/>
  <c r="K782" i="7" l="1"/>
  <c r="L781" i="7"/>
  <c r="H821" i="7"/>
  <c r="H823" i="7"/>
  <c r="H820" i="7"/>
  <c r="H819" i="7"/>
  <c r="H818" i="7"/>
  <c r="H817" i="7"/>
  <c r="H816" i="7"/>
  <c r="H815" i="7"/>
  <c r="H814" i="7"/>
  <c r="I821" i="7" l="1"/>
  <c r="I782" i="7" s="1"/>
  <c r="I820" i="7"/>
  <c r="H811" i="7"/>
  <c r="I781" i="7" l="1"/>
  <c r="I811" i="7"/>
  <c r="L232" i="7" l="1"/>
  <c r="L138" i="7" s="1"/>
  <c r="H611" i="7" l="1"/>
  <c r="H609" i="7"/>
  <c r="H608" i="7"/>
  <c r="H607" i="7"/>
  <c r="H606" i="7"/>
  <c r="H605" i="7"/>
  <c r="H604" i="7"/>
  <c r="H603" i="7"/>
  <c r="H602" i="7"/>
  <c r="H601" i="7"/>
  <c r="H600" i="7"/>
  <c r="H599" i="7" s="1"/>
  <c r="M599" i="7"/>
  <c r="H428" i="7" l="1"/>
  <c r="H426" i="7"/>
  <c r="H425" i="7"/>
  <c r="H424" i="7"/>
  <c r="H423" i="7"/>
  <c r="H422" i="7"/>
  <c r="H421" i="7"/>
  <c r="H420" i="7"/>
  <c r="H419" i="7"/>
  <c r="H418" i="7"/>
  <c r="H417" i="7"/>
  <c r="M416" i="7"/>
  <c r="L416" i="7"/>
  <c r="K416" i="7"/>
  <c r="J416" i="7"/>
  <c r="I416" i="7"/>
  <c r="H416" i="7" l="1"/>
  <c r="H598" i="7"/>
  <c r="H596" i="7"/>
  <c r="H595" i="7"/>
  <c r="H594" i="7"/>
  <c r="H593" i="7"/>
  <c r="H592" i="7"/>
  <c r="H591" i="7"/>
  <c r="H590" i="7"/>
  <c r="H589" i="7"/>
  <c r="H588" i="7"/>
  <c r="H587" i="7"/>
  <c r="M586" i="7"/>
  <c r="H586" i="7" l="1"/>
  <c r="K140" i="7"/>
  <c r="H248" i="7" l="1"/>
  <c r="H246" i="7"/>
  <c r="I246" i="7" s="1"/>
  <c r="H245" i="7"/>
  <c r="H244" i="7"/>
  <c r="H243" i="7"/>
  <c r="H242" i="7"/>
  <c r="H241" i="7"/>
  <c r="H240" i="7"/>
  <c r="H239" i="7"/>
  <c r="H238" i="7"/>
  <c r="H237" i="7"/>
  <c r="K236" i="7"/>
  <c r="J236" i="7"/>
  <c r="I236" i="7"/>
  <c r="L233" i="7"/>
  <c r="L140" i="7" s="1"/>
  <c r="I44" i="7" l="1"/>
  <c r="I140" i="7"/>
  <c r="H140" i="7"/>
  <c r="H236" i="7"/>
  <c r="L236" i="7"/>
  <c r="H235" i="7" l="1"/>
  <c r="H233" i="7"/>
  <c r="H232" i="7"/>
  <c r="H231" i="7"/>
  <c r="H230" i="7"/>
  <c r="H229" i="7"/>
  <c r="H228" i="7"/>
  <c r="H227" i="7"/>
  <c r="H226" i="7"/>
  <c r="H225" i="7"/>
  <c r="H224" i="7"/>
  <c r="L223" i="7"/>
  <c r="K223" i="7"/>
  <c r="J223" i="7"/>
  <c r="I223" i="7"/>
  <c r="H223" i="7" l="1"/>
  <c r="M539" i="7" l="1"/>
  <c r="L778" i="7" l="1"/>
  <c r="L779" i="7"/>
  <c r="H779" i="7" s="1"/>
  <c r="L780" i="7"/>
  <c r="H780" i="7" s="1"/>
  <c r="L783" i="7"/>
  <c r="L777" i="7"/>
  <c r="H783" i="7" l="1"/>
  <c r="L25" i="7"/>
  <c r="L785" i="7"/>
  <c r="H809" i="7"/>
  <c r="H805" i="7"/>
  <c r="I785" i="7" l="1"/>
  <c r="H807" i="7" l="1"/>
  <c r="H781" i="7" s="1"/>
  <c r="H808" i="7"/>
  <c r="H806" i="7"/>
  <c r="H804" i="7"/>
  <c r="H803" i="7"/>
  <c r="H802" i="7"/>
  <c r="H801" i="7"/>
  <c r="J798" i="7"/>
  <c r="J784" i="7" s="1"/>
  <c r="I798" i="7"/>
  <c r="I784" i="7" s="1"/>
  <c r="H798" i="7" l="1"/>
  <c r="I138" i="7"/>
  <c r="I206" i="7" l="1"/>
  <c r="J206" i="7"/>
  <c r="L206" i="7"/>
  <c r="M206" i="7"/>
  <c r="K206" i="7"/>
  <c r="J43" i="7"/>
  <c r="M43" i="7"/>
  <c r="I139" i="7"/>
  <c r="I43" i="7" s="1"/>
  <c r="L139" i="7"/>
  <c r="L43" i="7" s="1"/>
  <c r="K139" i="7"/>
  <c r="K43" i="7" s="1"/>
  <c r="H139" i="7" l="1"/>
  <c r="H43" i="7" s="1"/>
  <c r="J23" i="7" l="1"/>
  <c r="K713" i="7"/>
  <c r="K23" i="7" s="1"/>
  <c r="L713" i="7"/>
  <c r="L23" i="7" s="1"/>
  <c r="K766" i="7"/>
  <c r="L766" i="7"/>
  <c r="H767" i="7"/>
  <c r="I767" i="7" s="1"/>
  <c r="I766" i="7" s="1"/>
  <c r="I713" i="7" l="1"/>
  <c r="I23" i="7" s="1"/>
  <c r="H585" i="7"/>
  <c r="H583" i="7"/>
  <c r="H582" i="7"/>
  <c r="I582" i="7" s="1"/>
  <c r="I573" i="7" s="1"/>
  <c r="H581" i="7"/>
  <c r="H580" i="7"/>
  <c r="H579" i="7"/>
  <c r="H578" i="7"/>
  <c r="H577" i="7"/>
  <c r="H576" i="7"/>
  <c r="H575" i="7"/>
  <c r="H574" i="7"/>
  <c r="H573" i="7" s="1"/>
  <c r="M573" i="7"/>
  <c r="H713" i="7" l="1"/>
  <c r="H23" i="7" s="1"/>
  <c r="I259" i="7" l="1"/>
  <c r="H259" i="7"/>
  <c r="H222" i="7" l="1"/>
  <c r="H220" i="7"/>
  <c r="H219" i="7"/>
  <c r="H218" i="7"/>
  <c r="H217" i="7"/>
  <c r="H216" i="7"/>
  <c r="H215" i="7"/>
  <c r="H214" i="7"/>
  <c r="H213" i="7"/>
  <c r="H212" i="7"/>
  <c r="H211" i="7"/>
  <c r="L210" i="7"/>
  <c r="K210" i="7"/>
  <c r="J210" i="7"/>
  <c r="I210" i="7"/>
  <c r="H210" i="7" l="1"/>
  <c r="L737" i="7"/>
  <c r="L437" i="7" l="1"/>
  <c r="L438" i="7" s="1"/>
  <c r="L41" i="7" s="1"/>
  <c r="L97" i="7"/>
  <c r="L529" i="7" l="1"/>
  <c r="K570" i="7" l="1"/>
  <c r="K569" i="7"/>
  <c r="L570" i="7"/>
  <c r="L569" i="7"/>
  <c r="K557" i="7"/>
  <c r="K556" i="7"/>
  <c r="L557" i="7"/>
  <c r="L45" i="7" s="1"/>
  <c r="L556" i="7"/>
  <c r="L517" i="7"/>
  <c r="K517" i="7"/>
  <c r="H545" i="7" l="1"/>
  <c r="H209" i="7"/>
  <c r="H207" i="7"/>
  <c r="H205" i="7"/>
  <c r="H206" i="7" s="1"/>
  <c r="H204" i="7"/>
  <c r="H203" i="7"/>
  <c r="H202" i="7"/>
  <c r="H201" i="7"/>
  <c r="H200" i="7"/>
  <c r="H199" i="7"/>
  <c r="H198" i="7"/>
  <c r="H197" i="7"/>
  <c r="L196" i="7"/>
  <c r="K196" i="7"/>
  <c r="J196" i="7"/>
  <c r="I196" i="7"/>
  <c r="K250" i="7"/>
  <c r="H251" i="7"/>
  <c r="H252" i="7"/>
  <c r="H253" i="7"/>
  <c r="H254" i="7"/>
  <c r="H255" i="7"/>
  <c r="L256" i="7"/>
  <c r="L257" i="7"/>
  <c r="H257" i="7" s="1"/>
  <c r="H258" i="7"/>
  <c r="H260" i="7"/>
  <c r="H262" i="7"/>
  <c r="H196" i="7" l="1"/>
  <c r="L250" i="7"/>
  <c r="I256" i="7"/>
  <c r="I250" i="7" s="1"/>
  <c r="H256" i="7"/>
  <c r="H250" i="7" s="1"/>
  <c r="H533" i="7" l="1"/>
  <c r="H531" i="7"/>
  <c r="H530" i="7"/>
  <c r="H529" i="7"/>
  <c r="H528" i="7"/>
  <c r="H527" i="7"/>
  <c r="H526" i="7"/>
  <c r="H525" i="7"/>
  <c r="H524" i="7"/>
  <c r="H523" i="7"/>
  <c r="H522" i="7"/>
  <c r="M521" i="7"/>
  <c r="L521" i="7"/>
  <c r="K521" i="7"/>
  <c r="J521" i="7"/>
  <c r="H521" i="7" l="1"/>
  <c r="I529" i="7"/>
  <c r="I521" i="7" s="1"/>
  <c r="J41" i="7"/>
  <c r="J21" i="7" s="1"/>
  <c r="K41" i="7"/>
  <c r="M41" i="7"/>
  <c r="M21" i="7" l="1"/>
  <c r="H438" i="7"/>
  <c r="I438" i="7" s="1"/>
  <c r="I41" i="7" s="1"/>
  <c r="H41" i="7" l="1"/>
  <c r="H437" i="7" l="1"/>
  <c r="K536" i="7"/>
  <c r="L536" i="7"/>
  <c r="M536" i="7"/>
  <c r="K537" i="7"/>
  <c r="L537" i="7"/>
  <c r="M537" i="7"/>
  <c r="K538" i="7"/>
  <c r="L538" i="7"/>
  <c r="M538" i="7"/>
  <c r="K539" i="7"/>
  <c r="L539" i="7"/>
  <c r="K540" i="7"/>
  <c r="L540" i="7"/>
  <c r="M540" i="7"/>
  <c r="K541" i="7"/>
  <c r="L541" i="7"/>
  <c r="M541" i="7"/>
  <c r="K542" i="7"/>
  <c r="L542" i="7"/>
  <c r="M542" i="7"/>
  <c r="K543" i="7"/>
  <c r="L543" i="7"/>
  <c r="M543" i="7"/>
  <c r="M42" i="7" s="1"/>
  <c r="K544" i="7"/>
  <c r="L544" i="7"/>
  <c r="M544" i="7"/>
  <c r="K546" i="7"/>
  <c r="L546" i="7"/>
  <c r="L46" i="7" s="1"/>
  <c r="M546" i="7"/>
  <c r="M46" i="7" s="1"/>
  <c r="J542" i="7"/>
  <c r="J537" i="7"/>
  <c r="J538" i="7"/>
  <c r="J539" i="7"/>
  <c r="J540" i="7"/>
  <c r="J541" i="7"/>
  <c r="J543" i="7"/>
  <c r="J42" i="7" s="1"/>
  <c r="J544" i="7"/>
  <c r="J546" i="7"/>
  <c r="J46" i="7" s="1"/>
  <c r="J536" i="7"/>
  <c r="K535" i="7"/>
  <c r="L535" i="7"/>
  <c r="M535" i="7"/>
  <c r="J535" i="7"/>
  <c r="I544" i="7"/>
  <c r="I543" i="7"/>
  <c r="I542" i="7"/>
  <c r="I466" i="7"/>
  <c r="I465" i="7"/>
  <c r="I464" i="7"/>
  <c r="K466" i="7"/>
  <c r="K465" i="7"/>
  <c r="L466" i="7"/>
  <c r="L44" i="7" s="1"/>
  <c r="L465" i="7"/>
  <c r="L464" i="7"/>
  <c r="I482" i="7"/>
  <c r="J482" i="7"/>
  <c r="L482" i="7"/>
  <c r="M482" i="7"/>
  <c r="H483" i="7"/>
  <c r="H484" i="7"/>
  <c r="H485" i="7"/>
  <c r="H486" i="7"/>
  <c r="H487" i="7"/>
  <c r="H488" i="7"/>
  <c r="H489" i="7"/>
  <c r="K490" i="7"/>
  <c r="K482" i="7" s="1"/>
  <c r="H491" i="7"/>
  <c r="H492" i="7"/>
  <c r="H494" i="7"/>
  <c r="H572" i="7"/>
  <c r="H570" i="7"/>
  <c r="H569" i="7"/>
  <c r="H568" i="7"/>
  <c r="H567" i="7"/>
  <c r="H566" i="7"/>
  <c r="H565" i="7"/>
  <c r="H564" i="7"/>
  <c r="H563" i="7"/>
  <c r="H562" i="7"/>
  <c r="H561" i="7"/>
  <c r="M560" i="7"/>
  <c r="L560" i="7"/>
  <c r="K560" i="7"/>
  <c r="J560" i="7"/>
  <c r="I560" i="7"/>
  <c r="H559" i="7"/>
  <c r="H557" i="7"/>
  <c r="H556" i="7"/>
  <c r="H555" i="7"/>
  <c r="H554" i="7"/>
  <c r="H553" i="7"/>
  <c r="H552" i="7"/>
  <c r="H551" i="7"/>
  <c r="H550" i="7"/>
  <c r="H549" i="7"/>
  <c r="H548" i="7"/>
  <c r="M547" i="7"/>
  <c r="L547" i="7"/>
  <c r="K547" i="7"/>
  <c r="J547" i="7"/>
  <c r="I547" i="7"/>
  <c r="K45" i="7" l="1"/>
  <c r="K46" i="7"/>
  <c r="I42" i="7"/>
  <c r="H536" i="7"/>
  <c r="H542" i="7"/>
  <c r="I534" i="7"/>
  <c r="M534" i="7"/>
  <c r="K534" i="7"/>
  <c r="H538" i="7"/>
  <c r="I456" i="7"/>
  <c r="J534" i="7"/>
  <c r="L534" i="7"/>
  <c r="H546" i="7"/>
  <c r="H543" i="7"/>
  <c r="H560" i="7"/>
  <c r="H544" i="7"/>
  <c r="H540" i="7"/>
  <c r="K464" i="7"/>
  <c r="H464" i="7" s="1"/>
  <c r="H541" i="7"/>
  <c r="H539" i="7"/>
  <c r="H537" i="7"/>
  <c r="H535" i="7"/>
  <c r="H547" i="7"/>
  <c r="H490" i="7"/>
  <c r="H482" i="7" s="1"/>
  <c r="H534" i="7" l="1"/>
  <c r="I429" i="7" l="1"/>
  <c r="I765" i="7"/>
  <c r="J765" i="7"/>
  <c r="K765" i="7"/>
  <c r="K711" i="7" s="1"/>
  <c r="K21" i="7" s="1"/>
  <c r="L765" i="7"/>
  <c r="L711" i="7" s="1"/>
  <c r="L21" i="7" s="1"/>
  <c r="M765" i="7"/>
  <c r="I711" i="7" l="1"/>
  <c r="H766" i="7"/>
  <c r="H97" i="7"/>
  <c r="H711" i="7" l="1"/>
  <c r="H21" i="7" s="1"/>
  <c r="I21" i="7"/>
  <c r="K508" i="7"/>
  <c r="L504" i="7"/>
  <c r="L42" i="7" s="1"/>
  <c r="K504" i="7"/>
  <c r="K42" i="7" s="1"/>
  <c r="L503" i="7"/>
  <c r="K503" i="7"/>
  <c r="H520" i="7"/>
  <c r="H518" i="7"/>
  <c r="H517" i="7"/>
  <c r="H516" i="7"/>
  <c r="H515" i="7"/>
  <c r="H514" i="7"/>
  <c r="H513" i="7"/>
  <c r="H512" i="7"/>
  <c r="H511" i="7"/>
  <c r="H510" i="7"/>
  <c r="H509" i="7"/>
  <c r="M508" i="7"/>
  <c r="L508" i="7"/>
  <c r="J508" i="7"/>
  <c r="I508" i="7"/>
  <c r="L749" i="7"/>
  <c r="L750" i="7" s="1"/>
  <c r="K749" i="7"/>
  <c r="K750" i="7" s="1"/>
  <c r="H503" i="7" l="1"/>
  <c r="H508" i="7"/>
  <c r="L387" i="7"/>
  <c r="K387" i="7"/>
  <c r="K40" i="7" s="1"/>
  <c r="L738" i="7" l="1"/>
  <c r="M743" i="7" l="1"/>
  <c r="M744" i="7"/>
  <c r="M745" i="7"/>
  <c r="M746" i="7"/>
  <c r="M747" i="7"/>
  <c r="M748" i="7"/>
  <c r="M749" i="7"/>
  <c r="M750" i="7" s="1"/>
  <c r="M751" i="7"/>
  <c r="M752" i="7" s="1"/>
  <c r="M753" i="7"/>
  <c r="M755" i="7"/>
  <c r="L743" i="7"/>
  <c r="L744" i="7"/>
  <c r="L745" i="7"/>
  <c r="L746" i="7"/>
  <c r="L747" i="7"/>
  <c r="L748" i="7"/>
  <c r="L751" i="7"/>
  <c r="L752" i="7" s="1"/>
  <c r="K743" i="7"/>
  <c r="K744" i="7"/>
  <c r="K745" i="7"/>
  <c r="K746" i="7"/>
  <c r="K747" i="7"/>
  <c r="K748" i="7"/>
  <c r="K751" i="7"/>
  <c r="K752" i="7" s="1"/>
  <c r="K753" i="7"/>
  <c r="K755" i="7"/>
  <c r="J743" i="7"/>
  <c r="J744" i="7"/>
  <c r="J745" i="7"/>
  <c r="J746" i="7"/>
  <c r="J747" i="7"/>
  <c r="J748" i="7"/>
  <c r="J749" i="7"/>
  <c r="J750" i="7" s="1"/>
  <c r="J751" i="7"/>
  <c r="J752" i="7" s="1"/>
  <c r="J753" i="7"/>
  <c r="J755" i="7"/>
  <c r="J742" i="7"/>
  <c r="K742" i="7"/>
  <c r="L742" i="7"/>
  <c r="M742" i="7"/>
  <c r="I743" i="7"/>
  <c r="I744" i="7"/>
  <c r="I745" i="7"/>
  <c r="I746" i="7"/>
  <c r="I747" i="7"/>
  <c r="I748" i="7"/>
  <c r="I749" i="7"/>
  <c r="I750" i="7" s="1"/>
  <c r="I751" i="7"/>
  <c r="I752" i="7" s="1"/>
  <c r="I753" i="7"/>
  <c r="I755" i="7"/>
  <c r="I742" i="7"/>
  <c r="I719" i="7"/>
  <c r="I720" i="7"/>
  <c r="I721" i="7"/>
  <c r="I722" i="7"/>
  <c r="I723" i="7"/>
  <c r="I724" i="7"/>
  <c r="I725" i="7"/>
  <c r="I726" i="7"/>
  <c r="I727" i="7"/>
  <c r="I728" i="7"/>
  <c r="I718" i="7"/>
  <c r="M719" i="7"/>
  <c r="M704" i="7" s="1"/>
  <c r="M720" i="7"/>
  <c r="M705" i="7" s="1"/>
  <c r="M721" i="7"/>
  <c r="M706" i="7" s="1"/>
  <c r="M722" i="7"/>
  <c r="M707" i="7" s="1"/>
  <c r="M723" i="7"/>
  <c r="M708" i="7" s="1"/>
  <c r="M724" i="7"/>
  <c r="M709" i="7" s="1"/>
  <c r="M725" i="7"/>
  <c r="M710" i="7" s="1"/>
  <c r="M726" i="7"/>
  <c r="M712" i="7" s="1"/>
  <c r="M727" i="7"/>
  <c r="M728" i="7"/>
  <c r="M716" i="7" s="1"/>
  <c r="L719" i="7"/>
  <c r="L704" i="7" s="1"/>
  <c r="L720" i="7"/>
  <c r="L705" i="7" s="1"/>
  <c r="L721" i="7"/>
  <c r="L706" i="7" s="1"/>
  <c r="L722" i="7"/>
  <c r="L707" i="7" s="1"/>
  <c r="L723" i="7"/>
  <c r="L708" i="7" s="1"/>
  <c r="L724" i="7"/>
  <c r="L709" i="7" s="1"/>
  <c r="L726" i="7"/>
  <c r="L712" i="7" s="1"/>
  <c r="L727" i="7"/>
  <c r="L728" i="7"/>
  <c r="L716" i="7" s="1"/>
  <c r="K719" i="7"/>
  <c r="K704" i="7" s="1"/>
  <c r="K720" i="7"/>
  <c r="K721" i="7"/>
  <c r="K706" i="7" s="1"/>
  <c r="K722" i="7"/>
  <c r="K723" i="7"/>
  <c r="K708" i="7" s="1"/>
  <c r="K724" i="7"/>
  <c r="K725" i="7"/>
  <c r="K710" i="7" s="1"/>
  <c r="K726" i="7"/>
  <c r="K727" i="7"/>
  <c r="K715" i="7" s="1"/>
  <c r="K728" i="7"/>
  <c r="K718" i="7"/>
  <c r="K703" i="7" s="1"/>
  <c r="L718" i="7"/>
  <c r="L703" i="7" s="1"/>
  <c r="M718" i="7"/>
  <c r="M703" i="7" s="1"/>
  <c r="N718" i="7"/>
  <c r="O718" i="7"/>
  <c r="P718" i="7"/>
  <c r="Q718" i="7"/>
  <c r="R718" i="7"/>
  <c r="S718" i="7"/>
  <c r="T718" i="7"/>
  <c r="U718" i="7"/>
  <c r="V718" i="7"/>
  <c r="W718" i="7"/>
  <c r="X718" i="7"/>
  <c r="Y718" i="7"/>
  <c r="Z718" i="7"/>
  <c r="AA718" i="7"/>
  <c r="AB718" i="7"/>
  <c r="AC718" i="7"/>
  <c r="J719" i="7"/>
  <c r="J720" i="7"/>
  <c r="J721" i="7"/>
  <c r="J722" i="7"/>
  <c r="J723" i="7"/>
  <c r="J724" i="7"/>
  <c r="J725" i="7"/>
  <c r="J726" i="7"/>
  <c r="J727" i="7"/>
  <c r="J715" i="7" s="1"/>
  <c r="J728" i="7"/>
  <c r="J718" i="7"/>
  <c r="L715" i="7" l="1"/>
  <c r="L714" i="7"/>
  <c r="L24" i="7" s="1"/>
  <c r="I715" i="7"/>
  <c r="M714" i="7"/>
  <c r="M715" i="7"/>
  <c r="H724" i="7"/>
  <c r="J703" i="7"/>
  <c r="I703" i="7"/>
  <c r="K709" i="7"/>
  <c r="K707" i="7"/>
  <c r="K705" i="7"/>
  <c r="K702" i="7" s="1"/>
  <c r="J714" i="7"/>
  <c r="J710" i="7"/>
  <c r="J708" i="7"/>
  <c r="J706" i="7"/>
  <c r="J704" i="7"/>
  <c r="K714" i="7"/>
  <c r="I716" i="7"/>
  <c r="I26" i="7" s="1"/>
  <c r="I712" i="7"/>
  <c r="I709" i="7"/>
  <c r="I707" i="7"/>
  <c r="I705" i="7"/>
  <c r="J716" i="7"/>
  <c r="J712" i="7"/>
  <c r="J709" i="7"/>
  <c r="J707" i="7"/>
  <c r="J705" i="7"/>
  <c r="K716" i="7"/>
  <c r="K712" i="7"/>
  <c r="I714" i="7"/>
  <c r="I708" i="7"/>
  <c r="I706" i="7"/>
  <c r="I704" i="7"/>
  <c r="I710" i="7"/>
  <c r="H719" i="7"/>
  <c r="H718" i="7"/>
  <c r="I702" i="7" l="1"/>
  <c r="J702" i="7"/>
  <c r="H715" i="7"/>
  <c r="L725" i="7"/>
  <c r="L710" i="7" s="1"/>
  <c r="L702" i="7" s="1"/>
  <c r="H481" i="7" l="1"/>
  <c r="H479" i="7"/>
  <c r="H478" i="7"/>
  <c r="H477" i="7"/>
  <c r="H476" i="7"/>
  <c r="H475" i="7"/>
  <c r="H474" i="7"/>
  <c r="H473" i="7"/>
  <c r="H472" i="7"/>
  <c r="H471" i="7"/>
  <c r="H470" i="7"/>
  <c r="M469" i="7"/>
  <c r="L469" i="7"/>
  <c r="K469" i="7"/>
  <c r="J469" i="7"/>
  <c r="I469" i="7"/>
  <c r="K456" i="7" l="1"/>
  <c r="H469" i="7"/>
  <c r="H507" i="7"/>
  <c r="H505" i="7"/>
  <c r="H504" i="7"/>
  <c r="H502" i="7"/>
  <c r="H501" i="7"/>
  <c r="H500" i="7"/>
  <c r="H499" i="7"/>
  <c r="H498" i="7"/>
  <c r="H497" i="7"/>
  <c r="H496" i="7"/>
  <c r="M495" i="7"/>
  <c r="K495" i="7"/>
  <c r="J495" i="7"/>
  <c r="I495" i="7"/>
  <c r="J652" i="7"/>
  <c r="K652" i="7"/>
  <c r="L652" i="7"/>
  <c r="M652" i="7"/>
  <c r="J653" i="7"/>
  <c r="K653" i="7"/>
  <c r="L653" i="7"/>
  <c r="M653" i="7"/>
  <c r="J654" i="7"/>
  <c r="K654" i="7"/>
  <c r="L654" i="7"/>
  <c r="M654" i="7"/>
  <c r="J655" i="7"/>
  <c r="K655" i="7"/>
  <c r="L655" i="7"/>
  <c r="M655" i="7"/>
  <c r="J656" i="7"/>
  <c r="K656" i="7"/>
  <c r="L656" i="7"/>
  <c r="M656" i="7"/>
  <c r="I657" i="7"/>
  <c r="J657" i="7"/>
  <c r="K657" i="7"/>
  <c r="L657" i="7"/>
  <c r="M657" i="7"/>
  <c r="I658" i="7"/>
  <c r="J658" i="7"/>
  <c r="K658" i="7"/>
  <c r="M658" i="7"/>
  <c r="J659" i="7"/>
  <c r="K659" i="7"/>
  <c r="L659" i="7"/>
  <c r="M659" i="7"/>
  <c r="J660" i="7"/>
  <c r="K660" i="7"/>
  <c r="L660" i="7"/>
  <c r="L22" i="7" s="1"/>
  <c r="M660" i="7"/>
  <c r="J661" i="7"/>
  <c r="K661" i="7"/>
  <c r="M661" i="7"/>
  <c r="J663" i="7"/>
  <c r="J26" i="7" s="1"/>
  <c r="K663" i="7"/>
  <c r="K26" i="7" s="1"/>
  <c r="L663" i="7"/>
  <c r="M663" i="7"/>
  <c r="K651" i="7" l="1"/>
  <c r="I651" i="7"/>
  <c r="J651" i="7"/>
  <c r="H656" i="7"/>
  <c r="M651" i="7"/>
  <c r="H661" i="7"/>
  <c r="H657" i="7"/>
  <c r="H659" i="7"/>
  <c r="H654" i="7"/>
  <c r="H663" i="7"/>
  <c r="H660" i="7"/>
  <c r="H655" i="7"/>
  <c r="H653" i="7"/>
  <c r="H495" i="7"/>
  <c r="L495" i="7"/>
  <c r="H652" i="7"/>
  <c r="H468" i="7"/>
  <c r="H466" i="7"/>
  <c r="H465" i="7"/>
  <c r="H463" i="7"/>
  <c r="H462" i="7"/>
  <c r="H461" i="7"/>
  <c r="H460" i="7"/>
  <c r="H459" i="7"/>
  <c r="H458" i="7"/>
  <c r="H457" i="7"/>
  <c r="M456" i="7"/>
  <c r="J456" i="7"/>
  <c r="H456" i="7" l="1"/>
  <c r="L456" i="7"/>
  <c r="L40" i="7" l="1"/>
  <c r="L55" i="7" l="1"/>
  <c r="L450" i="7"/>
  <c r="I697" i="7"/>
  <c r="L697" i="7"/>
  <c r="L658" i="7" s="1"/>
  <c r="L651" i="7" s="1"/>
  <c r="H658" i="7" l="1"/>
  <c r="H651" i="7" s="1"/>
  <c r="L309" i="7" l="1"/>
  <c r="L69" i="7"/>
  <c r="H69" i="7" s="1"/>
  <c r="I411" i="7" l="1"/>
  <c r="L411" i="7"/>
  <c r="H748" i="7" l="1"/>
  <c r="H736" i="7"/>
  <c r="I404" i="7" l="1"/>
  <c r="H390" i="7" l="1"/>
  <c r="H389" i="7"/>
  <c r="H388" i="7"/>
  <c r="H387" i="7"/>
  <c r="H386" i="7"/>
  <c r="H385" i="7"/>
  <c r="H384" i="7"/>
  <c r="H383" i="7"/>
  <c r="H382" i="7"/>
  <c r="H381" i="7"/>
  <c r="H380" i="7"/>
  <c r="L379" i="7"/>
  <c r="K379" i="7"/>
  <c r="I379" i="7"/>
  <c r="H379" i="7" l="1"/>
  <c r="H697" i="7" l="1"/>
  <c r="K690" i="7" l="1"/>
  <c r="L690" i="7"/>
  <c r="H690" i="7" s="1"/>
  <c r="M690" i="7"/>
  <c r="H700" i="7"/>
  <c r="H699" i="7"/>
  <c r="H698" i="7"/>
  <c r="H696" i="7"/>
  <c r="H695" i="7"/>
  <c r="H694" i="7"/>
  <c r="H693" i="7"/>
  <c r="H692" i="7"/>
  <c r="H691" i="7"/>
  <c r="L347" i="7"/>
  <c r="K347" i="7"/>
  <c r="K39" i="7" s="1"/>
  <c r="I443" i="7" l="1"/>
  <c r="M443" i="7"/>
  <c r="L443" i="7"/>
  <c r="K443" i="7"/>
  <c r="J443" i="7"/>
  <c r="H455" i="7"/>
  <c r="H453" i="7"/>
  <c r="H452" i="7"/>
  <c r="H451" i="7"/>
  <c r="H450" i="7"/>
  <c r="H449" i="7"/>
  <c r="H448" i="7"/>
  <c r="H447" i="7"/>
  <c r="H446" i="7"/>
  <c r="H445" i="7"/>
  <c r="H444" i="7"/>
  <c r="H432" i="7"/>
  <c r="H443" i="7" l="1"/>
  <c r="H415" i="7" l="1"/>
  <c r="H414" i="7"/>
  <c r="H413" i="7"/>
  <c r="H412" i="7"/>
  <c r="H411" i="7"/>
  <c r="H410" i="7"/>
  <c r="H409" i="7"/>
  <c r="H408" i="7"/>
  <c r="H407" i="7"/>
  <c r="H406" i="7"/>
  <c r="H405" i="7"/>
  <c r="L404" i="7"/>
  <c r="K404" i="7"/>
  <c r="H404" i="7" l="1"/>
  <c r="H435" i="7"/>
  <c r="H436" i="7"/>
  <c r="H439" i="7"/>
  <c r="H440" i="7"/>
  <c r="H442" i="7"/>
  <c r="J429" i="7"/>
  <c r="K429" i="7"/>
  <c r="L429" i="7"/>
  <c r="M429" i="7"/>
  <c r="H434" i="7"/>
  <c r="H433" i="7"/>
  <c r="H431" i="7"/>
  <c r="H430" i="7"/>
  <c r="H429" i="7" l="1"/>
  <c r="I365" i="7"/>
  <c r="H373" i="7"/>
  <c r="H372" i="7"/>
  <c r="I289" i="7" l="1"/>
  <c r="J289" i="7"/>
  <c r="K289" i="7"/>
  <c r="L289" i="7"/>
  <c r="M289" i="7"/>
  <c r="J39" i="7" l="1"/>
  <c r="H149" i="7" l="1"/>
  <c r="H671" i="7" l="1"/>
  <c r="H740" i="7" l="1"/>
  <c r="H739" i="7"/>
  <c r="H738" i="7"/>
  <c r="H737" i="7"/>
  <c r="H735" i="7"/>
  <c r="H734" i="7"/>
  <c r="H733" i="7"/>
  <c r="H732" i="7"/>
  <c r="H731" i="7"/>
  <c r="H730" i="7"/>
  <c r="M729" i="7"/>
  <c r="L729" i="7"/>
  <c r="K729" i="7"/>
  <c r="J729" i="7"/>
  <c r="I729" i="7"/>
  <c r="H729" i="7" l="1"/>
  <c r="H678" i="7"/>
  <c r="H679" i="7"/>
  <c r="H680" i="7"/>
  <c r="H681" i="7"/>
  <c r="H682" i="7"/>
  <c r="H683" i="7"/>
  <c r="H684" i="7"/>
  <c r="H685" i="7"/>
  <c r="H686" i="7"/>
  <c r="H687" i="7"/>
  <c r="H689" i="7"/>
  <c r="I677" i="7"/>
  <c r="J677" i="7"/>
  <c r="K677" i="7"/>
  <c r="M677" i="7"/>
  <c r="L677" i="7"/>
  <c r="H677" i="7" l="1"/>
  <c r="I128" i="7" l="1"/>
  <c r="J129" i="7"/>
  <c r="K129" i="7"/>
  <c r="L129" i="7"/>
  <c r="M129" i="7"/>
  <c r="J130" i="7"/>
  <c r="K130" i="7"/>
  <c r="L130" i="7"/>
  <c r="M130" i="7"/>
  <c r="J131" i="7"/>
  <c r="K131" i="7"/>
  <c r="L131" i="7"/>
  <c r="M131" i="7"/>
  <c r="J132" i="7"/>
  <c r="K132" i="7"/>
  <c r="L132" i="7"/>
  <c r="M132" i="7"/>
  <c r="J133" i="7"/>
  <c r="K133" i="7"/>
  <c r="L133" i="7"/>
  <c r="M133" i="7"/>
  <c r="H134" i="7"/>
  <c r="J135" i="7"/>
  <c r="K38" i="7"/>
  <c r="M135" i="7"/>
  <c r="L39" i="7"/>
  <c r="L19" i="7" s="1"/>
  <c r="H137" i="7"/>
  <c r="H138" i="7"/>
  <c r="H142" i="7"/>
  <c r="I115" i="7"/>
  <c r="J115" i="7"/>
  <c r="K115" i="7"/>
  <c r="L115" i="7"/>
  <c r="M115" i="7"/>
  <c r="H116" i="7"/>
  <c r="H119" i="7"/>
  <c r="H136" i="7" l="1"/>
  <c r="H133" i="7"/>
  <c r="H132" i="7"/>
  <c r="H131" i="7"/>
  <c r="H129" i="7"/>
  <c r="H115" i="7"/>
  <c r="H130" i="7"/>
  <c r="L128" i="7"/>
  <c r="H135" i="7"/>
  <c r="K128" i="7"/>
  <c r="I183" i="7"/>
  <c r="J183" i="7"/>
  <c r="K183" i="7"/>
  <c r="L183" i="7"/>
  <c r="H189" i="7"/>
  <c r="H190" i="7"/>
  <c r="H191" i="7"/>
  <c r="H192" i="7"/>
  <c r="H193" i="7"/>
  <c r="H195" i="7"/>
  <c r="H176" i="7"/>
  <c r="H177" i="7"/>
  <c r="H178" i="7"/>
  <c r="H179" i="7"/>
  <c r="H180" i="7"/>
  <c r="H182" i="7"/>
  <c r="H163" i="7"/>
  <c r="H164" i="7"/>
  <c r="H165" i="7"/>
  <c r="H166" i="7"/>
  <c r="H167" i="7"/>
  <c r="H169" i="7"/>
  <c r="H188" i="7"/>
  <c r="H187" i="7"/>
  <c r="H186" i="7"/>
  <c r="H185" i="7"/>
  <c r="H184" i="7"/>
  <c r="H175" i="7"/>
  <c r="H174" i="7"/>
  <c r="H173" i="7"/>
  <c r="H172" i="7"/>
  <c r="H171" i="7"/>
  <c r="L170" i="7"/>
  <c r="K170" i="7"/>
  <c r="I170" i="7"/>
  <c r="H162" i="7"/>
  <c r="H161" i="7"/>
  <c r="H160" i="7"/>
  <c r="H159" i="7"/>
  <c r="H158" i="7"/>
  <c r="L157" i="7"/>
  <c r="K157" i="7"/>
  <c r="I157" i="7"/>
  <c r="H170" i="7" l="1"/>
  <c r="H128" i="7"/>
  <c r="H183" i="7"/>
  <c r="H157" i="7"/>
  <c r="I40" i="7"/>
  <c r="H403" i="7"/>
  <c r="H401" i="7"/>
  <c r="H400" i="7"/>
  <c r="H399" i="7"/>
  <c r="H398" i="7"/>
  <c r="H397" i="7"/>
  <c r="H396" i="7"/>
  <c r="H395" i="7"/>
  <c r="H394" i="7"/>
  <c r="H393" i="7"/>
  <c r="H392" i="7"/>
  <c r="L391" i="7"/>
  <c r="K391" i="7"/>
  <c r="I391" i="7"/>
  <c r="H391" i="7" l="1"/>
  <c r="H351" i="7"/>
  <c r="H350" i="7"/>
  <c r="H349" i="7"/>
  <c r="H348" i="7"/>
  <c r="H347" i="7"/>
  <c r="I347" i="7" s="1"/>
  <c r="I39" i="7" s="1"/>
  <c r="H346" i="7"/>
  <c r="H345" i="7"/>
  <c r="H344" i="7"/>
  <c r="H343" i="7"/>
  <c r="H342" i="7"/>
  <c r="H341" i="7"/>
  <c r="L340" i="7"/>
  <c r="K340" i="7"/>
  <c r="I340" i="7"/>
  <c r="H314" i="7"/>
  <c r="H312" i="7"/>
  <c r="H311" i="7"/>
  <c r="H310" i="7"/>
  <c r="H309" i="7"/>
  <c r="H308" i="7"/>
  <c r="H307" i="7"/>
  <c r="H306" i="7"/>
  <c r="H305" i="7"/>
  <c r="H304" i="7"/>
  <c r="H303" i="7"/>
  <c r="L302" i="7"/>
  <c r="K302" i="7"/>
  <c r="I302" i="7"/>
  <c r="H95" i="7"/>
  <c r="H340" i="7" l="1"/>
  <c r="H302" i="7"/>
  <c r="H17" i="7"/>
  <c r="H14" i="7"/>
  <c r="H12" i="7"/>
  <c r="H10" i="7"/>
  <c r="H37" i="7"/>
  <c r="H32" i="7"/>
  <c r="H30" i="7"/>
  <c r="H34" i="7"/>
  <c r="H91" i="7"/>
  <c r="H92" i="7"/>
  <c r="J61" i="7"/>
  <c r="K61" i="7"/>
  <c r="H63" i="7"/>
  <c r="H51" i="7"/>
  <c r="H50" i="7"/>
  <c r="L358" i="7" l="1"/>
  <c r="H295" i="7"/>
  <c r="L282" i="7" l="1"/>
  <c r="I282" i="7" s="1"/>
  <c r="H68" i="7"/>
  <c r="M39" i="7"/>
  <c r="H39" i="7" s="1"/>
  <c r="M40" i="7"/>
  <c r="J40" i="7"/>
  <c r="H44" i="7"/>
  <c r="I33" i="7"/>
  <c r="I35" i="7"/>
  <c r="I36" i="7"/>
  <c r="I31" i="7"/>
  <c r="I774" i="7"/>
  <c r="J774" i="7"/>
  <c r="K774" i="7"/>
  <c r="L774" i="7"/>
  <c r="M774" i="7"/>
  <c r="I775" i="7"/>
  <c r="J775" i="7"/>
  <c r="K775" i="7"/>
  <c r="L775" i="7"/>
  <c r="M775" i="7"/>
  <c r="I776" i="7"/>
  <c r="J776" i="7"/>
  <c r="K776" i="7"/>
  <c r="L776" i="7"/>
  <c r="M776" i="7"/>
  <c r="I777" i="7"/>
  <c r="J777" i="7"/>
  <c r="K777" i="7"/>
  <c r="M777" i="7"/>
  <c r="I778" i="7"/>
  <c r="J778" i="7"/>
  <c r="K778" i="7"/>
  <c r="M778" i="7"/>
  <c r="I779" i="7"/>
  <c r="J779" i="7"/>
  <c r="K779" i="7"/>
  <c r="K19" i="7" s="1"/>
  <c r="M779" i="7"/>
  <c r="I780" i="7"/>
  <c r="J780" i="7"/>
  <c r="K780" i="7"/>
  <c r="K20" i="7" s="1"/>
  <c r="M780" i="7"/>
  <c r="I22" i="7"/>
  <c r="J781" i="7"/>
  <c r="J22" i="7" s="1"/>
  <c r="K781" i="7"/>
  <c r="K22" i="7" s="1"/>
  <c r="M781" i="7"/>
  <c r="J782" i="7"/>
  <c r="M782" i="7"/>
  <c r="I783" i="7"/>
  <c r="I25" i="7" s="1"/>
  <c r="J783" i="7"/>
  <c r="J25" i="7" s="1"/>
  <c r="K783" i="7"/>
  <c r="K25" i="7" s="1"/>
  <c r="M783" i="7"/>
  <c r="J773" i="7"/>
  <c r="K773" i="7"/>
  <c r="L773" i="7"/>
  <c r="L772" i="7" s="1"/>
  <c r="M773" i="7"/>
  <c r="I773" i="7"/>
  <c r="M664" i="7"/>
  <c r="L664" i="7"/>
  <c r="K664" i="7"/>
  <c r="J664" i="7"/>
  <c r="I664" i="7"/>
  <c r="H670" i="7"/>
  <c r="H40" i="7" l="1"/>
  <c r="H773" i="7"/>
  <c r="H378" i="7"/>
  <c r="H376" i="7"/>
  <c r="H375" i="7"/>
  <c r="H374" i="7"/>
  <c r="H371" i="7"/>
  <c r="H370" i="7"/>
  <c r="H369" i="7"/>
  <c r="H368" i="7"/>
  <c r="H367" i="7"/>
  <c r="H366" i="7"/>
  <c r="L365" i="7"/>
  <c r="K365" i="7"/>
  <c r="H364" i="7"/>
  <c r="H362" i="7"/>
  <c r="H361" i="7"/>
  <c r="H360" i="7"/>
  <c r="H359" i="7"/>
  <c r="H358" i="7"/>
  <c r="H357" i="7"/>
  <c r="H356" i="7"/>
  <c r="H355" i="7"/>
  <c r="H354" i="7"/>
  <c r="H353" i="7"/>
  <c r="K352" i="7"/>
  <c r="I11" i="7"/>
  <c r="I13" i="7"/>
  <c r="I15" i="7"/>
  <c r="I16" i="7"/>
  <c r="I19" i="7"/>
  <c r="I20" i="7"/>
  <c r="I24" i="7"/>
  <c r="I756" i="7"/>
  <c r="J756" i="7"/>
  <c r="K756" i="7"/>
  <c r="L756" i="7"/>
  <c r="M756" i="7"/>
  <c r="I741" i="7"/>
  <c r="J741" i="7"/>
  <c r="K741" i="7"/>
  <c r="L741" i="7"/>
  <c r="M741" i="7"/>
  <c r="L47" i="7"/>
  <c r="L67" i="7"/>
  <c r="L61" i="7" s="1"/>
  <c r="H770" i="7"/>
  <c r="H768" i="7"/>
  <c r="H764" i="7"/>
  <c r="H763" i="7"/>
  <c r="H762" i="7"/>
  <c r="H761" i="7"/>
  <c r="H760" i="7"/>
  <c r="H759" i="7"/>
  <c r="H758" i="7"/>
  <c r="H757" i="7"/>
  <c r="H755" i="7"/>
  <c r="H753" i="7"/>
  <c r="H751" i="7"/>
  <c r="H752" i="7" s="1"/>
  <c r="H747" i="7"/>
  <c r="H746" i="7"/>
  <c r="H745" i="7"/>
  <c r="H744" i="7"/>
  <c r="H743" i="7"/>
  <c r="H742" i="7"/>
  <c r="H756" i="7" l="1"/>
  <c r="H365" i="7"/>
  <c r="H749" i="7"/>
  <c r="H750" i="7" s="1"/>
  <c r="H765" i="7"/>
  <c r="M19" i="7"/>
  <c r="J717" i="7"/>
  <c r="H722" i="7"/>
  <c r="H703" i="7"/>
  <c r="H726" i="7"/>
  <c r="H728" i="7"/>
  <c r="H714" i="7"/>
  <c r="H708" i="7"/>
  <c r="H706" i="7"/>
  <c r="H720" i="7"/>
  <c r="H707" i="7"/>
  <c r="H704" i="7"/>
  <c r="J19" i="7"/>
  <c r="I717" i="7"/>
  <c r="M717" i="7"/>
  <c r="M26" i="7" s="1"/>
  <c r="H716" i="7"/>
  <c r="H712" i="7"/>
  <c r="L717" i="7"/>
  <c r="H727" i="7"/>
  <c r="H725" i="7"/>
  <c r="H723" i="7"/>
  <c r="H721" i="7"/>
  <c r="H352" i="7"/>
  <c r="L352" i="7"/>
  <c r="K717" i="7"/>
  <c r="H741" i="7" l="1"/>
  <c r="M702" i="7"/>
  <c r="H19" i="7"/>
  <c r="I690" i="7"/>
  <c r="H709" i="7"/>
  <c r="J701" i="7"/>
  <c r="J690" i="7" s="1"/>
  <c r="H717" i="7"/>
  <c r="H705" i="7"/>
  <c r="H702" i="7" s="1"/>
  <c r="H710" i="7"/>
  <c r="J24" i="7"/>
  <c r="M20" i="7"/>
  <c r="M24" i="7"/>
  <c r="M25" i="7"/>
  <c r="L20" i="7"/>
  <c r="J20" i="7"/>
  <c r="H669" i="7"/>
  <c r="H20" i="7" l="1"/>
  <c r="H701" i="7"/>
  <c r="H24" i="7"/>
  <c r="H42" i="7"/>
  <c r="H45" i="7"/>
  <c r="H25" i="7" s="1"/>
  <c r="H673" i="7"/>
  <c r="H672" i="7"/>
  <c r="H668" i="7"/>
  <c r="H665" i="7"/>
  <c r="H667" i="7"/>
  <c r="H666" i="7"/>
  <c r="H676" i="7"/>
  <c r="H674" i="7"/>
  <c r="H664" i="7" l="1"/>
  <c r="I276" i="7" l="1"/>
  <c r="H317" i="7"/>
  <c r="H318" i="7"/>
  <c r="H319" i="7"/>
  <c r="H320" i="7"/>
  <c r="H321" i="7"/>
  <c r="H322" i="7"/>
  <c r="H323" i="7"/>
  <c r="H324" i="7"/>
  <c r="H325" i="7"/>
  <c r="H327" i="7"/>
  <c r="H793" i="7" l="1"/>
  <c r="H795" i="7"/>
  <c r="H782" i="7" s="1"/>
  <c r="H291" i="7" l="1"/>
  <c r="H292" i="7"/>
  <c r="H293" i="7"/>
  <c r="H294" i="7"/>
  <c r="H296" i="7"/>
  <c r="H297" i="7"/>
  <c r="H298" i="7"/>
  <c r="H299" i="7"/>
  <c r="H301" i="7"/>
  <c r="H290" i="7"/>
  <c r="L276" i="7"/>
  <c r="H282" i="7"/>
  <c r="H283" i="7"/>
  <c r="H284" i="7"/>
  <c r="H285" i="7"/>
  <c r="H286" i="7"/>
  <c r="H288" i="7"/>
  <c r="H269" i="7"/>
  <c r="H270" i="7"/>
  <c r="H271" i="7"/>
  <c r="H272" i="7"/>
  <c r="H273" i="7"/>
  <c r="H275" i="7"/>
  <c r="H46" i="7" s="1"/>
  <c r="H26" i="7" s="1"/>
  <c r="L263" i="7"/>
  <c r="H56" i="7"/>
  <c r="H57" i="7"/>
  <c r="H58" i="7"/>
  <c r="H59" i="7"/>
  <c r="H289" i="7" l="1"/>
  <c r="H316" i="7" l="1"/>
  <c r="L315" i="7"/>
  <c r="K315" i="7"/>
  <c r="I315" i="7"/>
  <c r="K35" i="7"/>
  <c r="K15" i="7" s="1"/>
  <c r="H315" i="7" l="1"/>
  <c r="H89" i="7" l="1"/>
  <c r="L88" i="7"/>
  <c r="H54" i="7" l="1"/>
  <c r="H55" i="7"/>
  <c r="H53" i="7"/>
  <c r="H281" i="7"/>
  <c r="H280" i="7"/>
  <c r="H279" i="7"/>
  <c r="H278" i="7"/>
  <c r="H277" i="7"/>
  <c r="K276" i="7"/>
  <c r="H268" i="7"/>
  <c r="H267" i="7"/>
  <c r="H266" i="7"/>
  <c r="H265" i="7"/>
  <c r="H264" i="7"/>
  <c r="K263" i="7"/>
  <c r="I263" i="7"/>
  <c r="H67" i="7"/>
  <c r="J31" i="7"/>
  <c r="J11" i="7" s="1"/>
  <c r="K31" i="7"/>
  <c r="K11" i="7" s="1"/>
  <c r="L31" i="7"/>
  <c r="L11" i="7" s="1"/>
  <c r="M31" i="7"/>
  <c r="M11" i="7" s="1"/>
  <c r="J33" i="7"/>
  <c r="J13" i="7" s="1"/>
  <c r="K33" i="7"/>
  <c r="K13" i="7" s="1"/>
  <c r="L33" i="7"/>
  <c r="L13" i="7" s="1"/>
  <c r="M33" i="7"/>
  <c r="M13" i="7" s="1"/>
  <c r="J35" i="7"/>
  <c r="J15" i="7" s="1"/>
  <c r="L35" i="7"/>
  <c r="L15" i="7" s="1"/>
  <c r="M35" i="7"/>
  <c r="M15" i="7" s="1"/>
  <c r="J36" i="7"/>
  <c r="J16" i="7" s="1"/>
  <c r="K36" i="7"/>
  <c r="K16" i="7" s="1"/>
  <c r="L36" i="7"/>
  <c r="L16" i="7" s="1"/>
  <c r="M36" i="7"/>
  <c r="M16" i="7" s="1"/>
  <c r="K18" i="7"/>
  <c r="L38" i="7"/>
  <c r="L18" i="7" s="1"/>
  <c r="M38" i="7"/>
  <c r="M18" i="7" s="1"/>
  <c r="M29" i="7"/>
  <c r="M9" i="7" s="1"/>
  <c r="J29" i="7"/>
  <c r="H147" i="7"/>
  <c r="H148" i="7"/>
  <c r="H146" i="7"/>
  <c r="H145" i="7"/>
  <c r="H144" i="7"/>
  <c r="L143" i="7"/>
  <c r="K143" i="7"/>
  <c r="I143" i="7"/>
  <c r="J9" i="7" l="1"/>
  <c r="L29" i="7"/>
  <c r="K29" i="7"/>
  <c r="J38" i="7"/>
  <c r="H38" i="7" s="1"/>
  <c r="H13" i="7"/>
  <c r="H15" i="7"/>
  <c r="H16" i="7"/>
  <c r="H11" i="7"/>
  <c r="M28" i="7"/>
  <c r="M22" i="7" s="1"/>
  <c r="H22" i="7" s="1"/>
  <c r="H33" i="7"/>
  <c r="H31" i="7"/>
  <c r="H36" i="7"/>
  <c r="H276" i="7"/>
  <c r="H263" i="7"/>
  <c r="H143" i="7"/>
  <c r="H66" i="7"/>
  <c r="H791" i="7"/>
  <c r="H790" i="7"/>
  <c r="H789" i="7"/>
  <c r="L9" i="7" l="1"/>
  <c r="L8" i="7" s="1"/>
  <c r="L28" i="7"/>
  <c r="K9" i="7"/>
  <c r="K8" i="7" s="1"/>
  <c r="K28" i="7"/>
  <c r="J28" i="7"/>
  <c r="J18" i="7"/>
  <c r="J8" i="7" s="1"/>
  <c r="M8" i="7"/>
  <c r="H29" i="7"/>
  <c r="H9" i="7"/>
  <c r="H35" i="7"/>
  <c r="H775" i="7"/>
  <c r="H788" i="7"/>
  <c r="H785" i="7" s="1"/>
  <c r="J785" i="7"/>
  <c r="H774" i="7"/>
  <c r="J772" i="7"/>
  <c r="M772" i="7"/>
  <c r="H28" i="7" l="1"/>
  <c r="H18" i="7"/>
  <c r="H8" i="7" s="1"/>
  <c r="H776" i="7"/>
  <c r="I772" i="7"/>
  <c r="H778" i="7"/>
  <c r="H777" i="7"/>
  <c r="H772" i="7" s="1"/>
  <c r="K772" i="7"/>
  <c r="M61" i="7" l="1"/>
  <c r="H65" i="7"/>
  <c r="H61" i="7" s="1"/>
  <c r="H47" i="7"/>
  <c r="H103" i="7"/>
  <c r="H102" i="7" s="1"/>
  <c r="L102" i="7"/>
  <c r="J47" i="7"/>
  <c r="I103" i="7"/>
  <c r="I61" i="7"/>
  <c r="I47" i="7"/>
  <c r="H94" i="7"/>
  <c r="K88" i="7"/>
  <c r="H93" i="7"/>
  <c r="H88" i="7" l="1"/>
  <c r="I29" i="7"/>
  <c r="I28" i="7" s="1"/>
  <c r="I102" i="7"/>
  <c r="I9" i="7" l="1"/>
  <c r="I8" i="7" s="1"/>
</calcChain>
</file>

<file path=xl/comments1.xml><?xml version="1.0" encoding="utf-8"?>
<comments xmlns="http://schemas.openxmlformats.org/spreadsheetml/2006/main">
  <authors>
    <author>Татьяна Викторовна Журавлёва</author>
    <author>User</author>
    <author>MedkovaMN</author>
    <author>Журавлёва Татьяна Викторовна</author>
  </authors>
  <commentList>
    <comment ref="H1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сходится с ведомственной на 51,1 т.р. (с ГУКС все выверила с Харламовой Л.С с ее слов Осинкина сказала что в Думе откорректируют и дабавят 400 т.р. Т.к. 51,1 уже завели на июньской Думе На 400 счет  а уберут с тампонажа 451,1  т.р. </t>
        </r>
      </text>
    </comment>
    <comment ref="D47" authorId="1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32882,3- кредиторка 3908,3
</t>
        </r>
      </text>
    </comment>
    <comment ref="B8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уточнить  </t>
        </r>
      </text>
    </comment>
    <comment ref="L9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26.04.2022 Полина  (отнесутГУКС на 414 вид расходов</t>
        </r>
      </text>
    </comment>
    <comment ref="B128" authorId="2">
      <text>
        <r>
          <rPr>
            <b/>
            <sz val="9"/>
            <color indexed="81"/>
            <rFont val="Tahoma"/>
            <family val="2"/>
            <charset val="204"/>
          </rPr>
          <t>MedkovaMN: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3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ведомственной 75 млн руб, но т.к. соглашения уже заключены по канатке 68015,9 и на ФОК 48004,4 т.р. То указываем 116020,3 т.р. Вместо 75320,5 т.р.</t>
        </r>
      </text>
    </comment>
    <comment ref="K13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меняла только разбивку по бюджетам</t>
        </r>
      </text>
    </comment>
    <comment ref="H17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ведомственной 16597 по соглашению 10897,9</t>
        </r>
      </text>
    </comment>
    <comment ref="I204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1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1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I231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3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I244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45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L30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служебка отдела Устойчивости (22.06.2021</t>
        </r>
      </text>
    </comment>
    <comment ref="A391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404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404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со слов Тани Б 18.06.2021 г</t>
        </r>
      </text>
    </comment>
    <comment ref="A42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29.04.2021</t>
        </r>
      </text>
    </comment>
    <comment ref="L439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пост 4283 ошибочно не убрала 146,9 т.р. ( с целью копирования посл в-та убрала здесь после утверждения данного приложения 
</t>
        </r>
      </text>
    </comment>
    <comment ref="A44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 на канатку и ФОК сервитут, техплан, исп съемка и тд.д</t>
        </r>
      </text>
    </comment>
    <comment ref="A45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46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48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I49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09.02.2022 со слов Цэба Е. (Звонила Щеголева)</t>
        </r>
      </text>
    </comment>
    <comment ref="L52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для разрешения строительства газовой котельной</t>
        </r>
      </text>
    </comment>
    <comment ref="A54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72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УБРАЛА ПРОЕКТНЫЕ РАБОТЫ 10.06.2021</t>
        </r>
      </text>
    </comment>
    <comment ref="B798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концессионном соглашении звучит как модернизация</t>
        </r>
      </text>
    </comment>
    <comment ref="C798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программа модернизации  объекта Приложение 3 соглашения стр 129</t>
        </r>
      </text>
    </comment>
    <comment ref="D798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из приложения 2 к доп соглашению к клнцессии</t>
        </r>
      </text>
    </comment>
    <comment ref="H798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КВР 813
</t>
        </r>
      </text>
    </comment>
    <comment ref="L798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КВР 813
</t>
        </r>
      </text>
    </comment>
    <comment ref="L807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убрали на мероприятие 1.1.37</t>
        </r>
      </text>
    </comment>
    <comment ref="B811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концессионном соглашении звучит как модернизация</t>
        </r>
      </text>
    </comment>
    <comment ref="C811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программа модернизации  объекта Приложение 3 соглашения стр 129</t>
        </r>
      </text>
    </comment>
    <comment ref="D811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из приложения 2 к доп соглашению к клнцессии</t>
        </r>
      </text>
    </comment>
    <comment ref="L811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КВР 813
</t>
        </r>
      </text>
    </comment>
  </commentList>
</comments>
</file>

<file path=xl/sharedStrings.xml><?xml version="1.0" encoding="utf-8"?>
<sst xmlns="http://schemas.openxmlformats.org/spreadsheetml/2006/main" count="1077" uniqueCount="213">
  <si>
    <t>2015 год</t>
  </si>
  <si>
    <t>2017 год</t>
  </si>
  <si>
    <t>2018 год</t>
  </si>
  <si>
    <t>2019 год</t>
  </si>
  <si>
    <t>2020 год</t>
  </si>
  <si>
    <t>2016 год</t>
  </si>
  <si>
    <t>Создаваемая мощность (прирост мощности) объекта</t>
  </si>
  <si>
    <t>Год</t>
  </si>
  <si>
    <t>Федеральный бюджет</t>
  </si>
  <si>
    <t>Областной бюджет</t>
  </si>
  <si>
    <t>Внебюджетные средства</t>
  </si>
  <si>
    <t>ВСЕГО</t>
  </si>
  <si>
    <t>Строительство</t>
  </si>
  <si>
    <t>40 тыс. т/год</t>
  </si>
  <si>
    <t>Реконструкция</t>
  </si>
  <si>
    <t>Сети водоснабжения - 694,0 м; сети теплоснабжения - 92,0 м; сети канализации - 393,3 м</t>
  </si>
  <si>
    <t>Участок ВЛЗ - 10 кВт - 0,935 км; участок ВЛИ - 0,38 кВт - 1,355 км</t>
  </si>
  <si>
    <t>Перечень объектов капитального строительства (реконструкции, в том числе с элементами реставрации, технического перевооружения) муниципальной собственности и объектов недвижимого имущества, приобретаемых в муниципальную собственность муниципального образования города Благовещенска</t>
  </si>
  <si>
    <t>в текущих ценах</t>
  </si>
  <si>
    <t>200 м.куб./час</t>
  </si>
  <si>
    <t xml:space="preserve">2018 год </t>
  </si>
  <si>
    <t>Направление инвестирования (проектные работы, строительство, реконструкция, техническое перевооружение, приобретение)</t>
  </si>
  <si>
    <t>Год определения стоимости строительства объекта</t>
  </si>
  <si>
    <t>2021 год</t>
  </si>
  <si>
    <t>Производительность не менее 1000 куб.м./сут.</t>
  </si>
  <si>
    <t>Предполагаемая стоимость объекта - 70630</t>
  </si>
  <si>
    <t>Количество мест - 7 ед.</t>
  </si>
  <si>
    <t>0,35 км - водопроводных сетей</t>
  </si>
  <si>
    <t>1251,4 м</t>
  </si>
  <si>
    <t>В текущих ценах</t>
  </si>
  <si>
    <t>2022 год</t>
  </si>
  <si>
    <t>2023 год</t>
  </si>
  <si>
    <t>2024 год</t>
  </si>
  <si>
    <t>2025 год</t>
  </si>
  <si>
    <t>Приложение № 2 к муниципальной программе</t>
  </si>
  <si>
    <t>11176 м</t>
  </si>
  <si>
    <t>Проектные работы</t>
  </si>
  <si>
    <t>1.1 Организация на территории городского округа тепло -, водо -, электро -, газоснабжения и водоотведения</t>
  </si>
  <si>
    <t xml:space="preserve">1.1.2. Строительство мусороперерабатывающего комплекса «БлагЭко» в г. Благовещенске (II очередь), Амурская область </t>
  </si>
  <si>
    <t>1.1.4. Строительство скважины в с. Белогорье</t>
  </si>
  <si>
    <t>1.1.11. Инженерная инфраструктура объектов Северного планировочного района г. Благовещенска I этап (в том числе проектные работы)</t>
  </si>
  <si>
    <t>1.1.19. Строительство электрических сетей в районе "5 стройка"</t>
  </si>
  <si>
    <t>1.1.27. Сливная станция с. Садовое, Амурская область (в т.ч. проектные работы)</t>
  </si>
  <si>
    <t>1.1.28. Тепло- и водоснабжение жилых домов в районе "Астрахановка" г.Благовещенск</t>
  </si>
  <si>
    <t>1.1.29. Строительство сетей водоснабжения в кварталах 197, 203, 204 г.Благовещенск, Амурская область (в т.ч. проектные работы)</t>
  </si>
  <si>
    <t>1.1.32. Строительство сетей водоснабжения для подключения жилых объектов в районе железнодорожного вокзала к сетям центрального водоснабжения</t>
  </si>
  <si>
    <t>1.4.1. 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</si>
  <si>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1.1.26.1. Строительство сетей водоснабжения в составе проекта «Строительство дорог в районе «5-й стройки»</t>
  </si>
  <si>
    <t>4.1. Организация работ по повышению благоустроенности территории города Благовещенска</t>
  </si>
  <si>
    <t>II кв. 2011 г.</t>
  </si>
  <si>
    <t>4.1.13. Общественный туалет в г. Благовещенске (в т.ч. проектные работы)</t>
  </si>
  <si>
    <t>854 м (2250,5 м)</t>
  </si>
  <si>
    <t>0,6 км водопроводных сетей, 0,2 км тепловых сетей</t>
  </si>
  <si>
    <t>Наименование муниципальной программы, основного мероприятия, мероприятия/объекта капитального строительства (объекта недвижимого имущества)</t>
  </si>
  <si>
    <t>Сметная стоимость объекта или предполагаемая (предельная) стоимость объекта  (тыс. руб.)</t>
  </si>
  <si>
    <t>Сроки строительства объекта или реализации мероприятия (с учетом разработки ПСД)/срок разработки ПСД</t>
  </si>
  <si>
    <t>Плановый объем и источники финансирования по годам реализации муниципальной программы, тыс. руб.</t>
  </si>
  <si>
    <t>Общий объем финансирования, тыс. руб.</t>
  </si>
  <si>
    <t>В том числе расходы на ПИР и ПСД</t>
  </si>
  <si>
    <t>Городской бюджет</t>
  </si>
  <si>
    <t>Всего по муниципальной программе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", в том числе:</t>
  </si>
  <si>
    <t>Всего по основному мероприятию за весь период реализации муниципальной программы, в том числе:</t>
  </si>
  <si>
    <t xml:space="preserve">Всего по основному мероприятию за весь период реализации муниципальной программы, в том числе:
</t>
  </si>
  <si>
    <t>2015 - 2018 гг.</t>
  </si>
  <si>
    <t>2018 - 2019 гг.</t>
  </si>
  <si>
    <t>2007 - 2021 гг.</t>
  </si>
  <si>
    <t>2017 - 2019 гг.</t>
  </si>
  <si>
    <t>Предполагаемая стоимость объекта - 23000,0</t>
  </si>
  <si>
    <t>Предполагаемая стоимость объекта - 33941,0</t>
  </si>
  <si>
    <t>Всего по муниципальной программе, в том числе:</t>
  </si>
  <si>
    <t>Подпрограмма 1 "Повышение качества и надежности жилищно-коммунального обслуживания населения, обеспечение доступности коммунальных услуг"</t>
  </si>
  <si>
    <t xml:space="preserve">Всего по мероприятию за весь период реализации муниципальной программы, в том числе:
</t>
  </si>
  <si>
    <t xml:space="preserve">Всего по объекту за весь период реализации муниципальной программы, в том числе:
</t>
  </si>
  <si>
    <t>Подпрограмма 4 "Благоустройство территории города Благовещенска"</t>
  </si>
  <si>
    <t>2017 год, в том числе:</t>
  </si>
  <si>
    <t>погашение кредиторской задолженности</t>
  </si>
  <si>
    <t>2015 год, в том числе:</t>
  </si>
  <si>
    <t>неиспользованные остатки прошлых лет</t>
  </si>
  <si>
    <t>2019 год, в том числе:</t>
  </si>
  <si>
    <t>2016 год, в том числе:</t>
  </si>
  <si>
    <t>неиспользованный остаток прошлых лет</t>
  </si>
  <si>
    <t>1.1.31. Ликвидационный тампонаж скважины в с.Белогорье</t>
  </si>
  <si>
    <t>0,9км - водопроводных сетей</t>
  </si>
  <si>
    <t>-</t>
  </si>
  <si>
    <t>1.1.26.2. Строительство сетей водоснабжения для подключения жилых объектов в районе железнодорожного вокзала к сетям центрального водоснабжения, г.Благовещенск</t>
  </si>
  <si>
    <t>1.1.26.3. Строительство инженерной инфраструктуры к физкультурно-оздоровительному комплексу в квартале 266 г.Благовещенск, Амурская область</t>
  </si>
  <si>
    <t>1.1.26.4. Строительство инженерной инфраструктуры к физкультурно-оздоровительному комплексу в квартале 408 г.Благовещенск, Амурская область</t>
  </si>
  <si>
    <t>167 м</t>
  </si>
  <si>
    <t>184 м</t>
  </si>
  <si>
    <t xml:space="preserve">Строительство   </t>
  </si>
  <si>
    <t>268м - сети теплоснабжения;                     222м - сети ливневой канализации;</t>
  </si>
  <si>
    <t xml:space="preserve">0,184 км.  тепловых сетей </t>
  </si>
  <si>
    <t>0,268 км.  тепловых сетей, 0,222 км. сетей ливневой канализации</t>
  </si>
  <si>
    <t>1.4. Региональный проект "Жилье"</t>
  </si>
  <si>
    <t>1.5. Региональный проект "Чистая вода"</t>
  </si>
  <si>
    <t xml:space="preserve">2015 - 2016 гг. 2019 - 2021 гг. </t>
  </si>
  <si>
    <t>2013 - 2015 гг.</t>
  </si>
  <si>
    <t>Предполагаемая стоимость объекта - 50914,38</t>
  </si>
  <si>
    <t>Предполагаемая стоимость объекта - 51019,2</t>
  </si>
  <si>
    <t>1.5.1. Строительство и реконструкция (модернизация) объектов питьевого водоснабжения, в т.ч.:</t>
  </si>
  <si>
    <t>1.1.26. Расходы, направленные на модернизацию коммунальной инфраструктуры</t>
  </si>
  <si>
    <t>1.1.1. Строительство водопроводных сетей в районе "5-й стройки", второй этап</t>
  </si>
  <si>
    <t>1.4.2.Стимулирование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Осуществление строительного контроля)</t>
  </si>
  <si>
    <t>2021 г.</t>
  </si>
  <si>
    <t>2021 год, в том числе:</t>
  </si>
  <si>
    <t>неиспользованные лимиты прошлых лет</t>
  </si>
  <si>
    <t>2010 - 2021 гг.</t>
  </si>
  <si>
    <t xml:space="preserve">1.5.1.1. Строительство станции обезжелезивания с. Белогорье              </t>
  </si>
  <si>
    <t>проектные работы</t>
  </si>
  <si>
    <t>0,4 Гкал/час</t>
  </si>
  <si>
    <t>100 м3/сут.</t>
  </si>
  <si>
    <t>80 Гкал</t>
  </si>
  <si>
    <t>Производительность  300 куб.м./сут.</t>
  </si>
  <si>
    <t>Обследованиие конструкций объекта незавершенного строительства</t>
  </si>
  <si>
    <t>1.1.37. 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</si>
  <si>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1.1.38. 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</si>
  <si>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80гк/час</t>
  </si>
  <si>
    <t>?</t>
  </si>
  <si>
    <t>5522 м3/сут</t>
  </si>
  <si>
    <t>25000 м3/сут</t>
  </si>
  <si>
    <t>76630 м3/год - водоснабжение                                    70800 м3/год - водоотведение</t>
  </si>
  <si>
    <t xml:space="preserve">Реконструкция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</si>
  <si>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Реконструкция                                                                                                                                                                                                                                                  </t>
  </si>
  <si>
    <t>1.1.30. Прочие затраты на разработку проектно-сметной документации по объекту "Строительство станции обезжелезивания с.Белогорье"</t>
  </si>
  <si>
    <t>Разработка проектно-сметной документации для строительства внутрипоселковых газораспределительных сетей</t>
  </si>
  <si>
    <t>.Подключение объектов котельной Ростелеком к сетям централизованного теплоснабжения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</si>
  <si>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</t>
  </si>
  <si>
    <t xml:space="preserve">Строительство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</si>
  <si>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убрали проектирование  по согласованию с Климкиной  17.03 .2022г</t>
  </si>
  <si>
    <t>. 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</si>
  <si>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1.1.41. Реконструкция водозабора Северного жилого района, г.Благовещенск, Амурская область</t>
  </si>
  <si>
    <t>1.1.44. Реконструкция тепловой сети в квартале 345 г.Благовещенск, Амурская область (в т.ч. проектные работы)</t>
  </si>
  <si>
    <t>1.1.45. Расходы, направленные на модернизацию коммунальной инфраструктуры (прочие затраты на строительство объектов)</t>
  </si>
  <si>
    <t xml:space="preserve">1.1.47.1. Строительство газовой котельной в Северном планировочном районе г.Благовещенск, Амурская область          </t>
  </si>
  <si>
    <t xml:space="preserve"> Строительство  "под ключ", </t>
  </si>
  <si>
    <t>1.1.5. Реконструкция очистных сооружений Северного жилого района г. Благовещенска, Амурская область (прочие работы по объекту незавершенного строительства)</t>
  </si>
  <si>
    <t>2022 год, в том числе:</t>
  </si>
  <si>
    <t>Проектные работы и реконструкция</t>
  </si>
  <si>
    <t xml:space="preserve">1.1.47.2. 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                          </t>
  </si>
  <si>
    <t>2022 год , в том числе:</t>
  </si>
  <si>
    <t>1.1.50. Прочие затраты по объектам незавершенного строительства и объектам в период передачи в муниципальную собственность</t>
  </si>
  <si>
    <t>150 м</t>
  </si>
  <si>
    <t>0,893 км</t>
  </si>
  <si>
    <t>1.1.49.1.  Реконструкция очистных сооружений канализации г. Благовещенска*</t>
  </si>
  <si>
    <t>1.1.49. Реализация инфраструктурных проектов, источником финансового обеспечения которых являются бюджетные кредиты*</t>
  </si>
  <si>
    <t xml:space="preserve">Проектные работы, прочие </t>
  </si>
  <si>
    <t>2022 г.</t>
  </si>
  <si>
    <t>2015 г.</t>
  </si>
  <si>
    <t>2020 г.</t>
  </si>
  <si>
    <t>2020 г</t>
  </si>
  <si>
    <t>IV квартал 2020 г.</t>
  </si>
  <si>
    <t>2020-2021 гг.</t>
  </si>
  <si>
    <t>2019 г.</t>
  </si>
  <si>
    <t xml:space="preserve"> 2021 г.</t>
  </si>
  <si>
    <t>2018 г.</t>
  </si>
  <si>
    <t>2020 -2021 гг.</t>
  </si>
  <si>
    <t>2020- 2022 гг.</t>
  </si>
  <si>
    <t>2020 - 2021 гг.</t>
  </si>
  <si>
    <t>2022-2023 гг.</t>
  </si>
  <si>
    <t>2022- 2023 гг.</t>
  </si>
  <si>
    <t>2022 - 2023 гг.</t>
  </si>
  <si>
    <t>2022-2024 гг.</t>
  </si>
  <si>
    <t>1.5.1.1 Разработка проектно-сметной документации для строительства станции обезжелезивания с. Белогорье</t>
  </si>
  <si>
    <t>1.5.1. Разработка проектно-сметной документации для строительства и реконструкции (модернизации) объектов питьевого водоснабжения</t>
  </si>
  <si>
    <t>1.1.26.6.Реконструкция ул.Тепличная города Благовещенска 1 этап 1 очередь (инжененрные сети)</t>
  </si>
  <si>
    <t>3632,5 м</t>
  </si>
  <si>
    <t>2023 г.</t>
  </si>
  <si>
    <t>1.1.54. Тепловая сеть от котельной 800 квартала (вдоль ул.50 лет Октября от ул.Зеленая до ул.Шафира), проектные работы</t>
  </si>
  <si>
    <t xml:space="preserve">Проектные работы </t>
  </si>
  <si>
    <t>0,713 км</t>
  </si>
  <si>
    <t>2019 - 2023 гг.</t>
  </si>
  <si>
    <t>2023 год, в том числе:</t>
  </si>
  <si>
    <t>2021-2023 гг.</t>
  </si>
  <si>
    <t xml:space="preserve"> 1.1.26.5. Строительство тепловой сети в квартале 342 г.Благовещенска, Амурская обасть</t>
  </si>
  <si>
    <t>2022- 2023гг.</t>
  </si>
  <si>
    <t>2015 - 2022 гг.</t>
  </si>
  <si>
    <t>Реконструкция, прочие работы</t>
  </si>
  <si>
    <t>Проектные работы, реконструкция</t>
  </si>
  <si>
    <t>2021-2023 гг</t>
  </si>
  <si>
    <t>0,238 км</t>
  </si>
  <si>
    <t xml:space="preserve">1.1.47. Создание объектов инфраструктуры, необходимых для реализации новых инвестиционных проектов в сфере жилищно-коммунального хозяйства в соотвествии с постановлением Правительсвта Российской Федерации от 19.10.2020 №1704 на 2022,2023 годы                                                                                              </t>
  </si>
  <si>
    <t>4.1.16. 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</si>
  <si>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2021 - 2036 гг.</t>
  </si>
  <si>
    <t xml:space="preserve">Создание, реконструкция                                                                                                                                                                                                                                                  </t>
  </si>
  <si>
    <t>Реконструкция (осуществление строительного контроля)</t>
  </si>
  <si>
    <t xml:space="preserve">Количество модернизированных опор - 3 495 шт.  Количество замененного неэффективного освететильного оборудования - 10 500 шт.  Создание архитектурного освещения зданий и сооружений - 15 шт.  Протяженность кабельной канализации 44.7 км. и др.      </t>
  </si>
  <si>
    <t>1.1.26.7. Замена котлов КВм 2,5-95 ШП и котельно-вспомогательного оборудования на котельной ДОС г.Благовещенск.</t>
  </si>
  <si>
    <t>2023-2024 гг.</t>
  </si>
  <si>
    <t>6,45 Гкал/час</t>
  </si>
  <si>
    <t>Техническое перевооружение</t>
  </si>
  <si>
    <t>1.1.26.8. Выполнение проектных и изыскательских работ по объекту"Реконструкция тепловых сетей в 800 квартале г.Благовещенск, Амурская область"</t>
  </si>
  <si>
    <t>2024 гг.</t>
  </si>
  <si>
    <t xml:space="preserve"> 2 397,0 м</t>
  </si>
  <si>
    <t>1.1.55. Реконструкция тепловой сети в квартале 345 г.Благовещенск, Амурская область (строительный контроль)</t>
  </si>
  <si>
    <t>1.1.43. Расходы, направленные на модернизацию коммунальной инфраструктуры (осуществление авторского надзора и строительного контроля)                                                                                      - осуществление строительного контроля  по объекту "Реконструкция ул.Тепличная города Благовещенска 1 этап 1 очередь (инженерные сети)"</t>
  </si>
  <si>
    <t>10 МВт</t>
  </si>
  <si>
    <t>69 676 кв.м.</t>
  </si>
  <si>
    <t>2024 г.</t>
  </si>
  <si>
    <t>5 766,54 м3/сут</t>
  </si>
  <si>
    <t>1.1.57. Реализация мероприятий в сфере коммунальной инфраструктуры и благоустройства территорий, одобренных Президиумом (штабом) Правительственной комиссии  по региональному развитию в Российской Федерации / Проектирование газовой котельной в 524 квартале г.Благовещенска, для обеспечения подключения объектов капитального строительства территории комплексного развития 352 квартала г.Благовещенска</t>
  </si>
  <si>
    <t>2026 год</t>
  </si>
  <si>
    <t>* В соответствии с постановлением правительства Амурской области от 11.08.2023 № 687 городу Благовещенску выделен иной межбюджетный трансферт на реализацию мероприятий  в сфере коммунальной инфраструктуры  и  благоустройства территорий, одобренных Президиумом (штабом) Правительственной комиссии по региональному развитию в Российской Федерации. Лимиты будут восстановлены.</t>
  </si>
  <si>
    <t>1.1.58.2. Сети и объекты водоотведения</t>
  </si>
  <si>
    <t xml:space="preserve">1.1.58. 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 </t>
  </si>
  <si>
    <t>1.1.58.1. Строительство 2-й очереди водозабора "Северный"</t>
  </si>
  <si>
    <t>1.1.51. 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</si>
  <si>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 xml:space="preserve">1.1.51.1.  Реконструкция канализационного коллектора г.Благовещенск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</si>
  <si>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1.1.51.2.Реконструкция объектов инженерной инфраструктуры г.Благовещенск, Амурская область</t>
  </si>
  <si>
    <t>100 000 м3/сут</t>
  </si>
  <si>
    <r>
      <t>340 м</t>
    </r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>/в сут.</t>
    </r>
  </si>
  <si>
    <r>
      <t>60 тыс. м</t>
    </r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>/в сут. Прирост</t>
    </r>
  </si>
  <si>
    <t>4.1.21.Реализация мероприятий в сфере коммунальной инфраструктуры и благоустройства территорий, одобренных Президиумом (штабом) Правительственной комиссии  по региональному развитию в Российской Федерации / Проектирование реконструкции городского парка*</t>
  </si>
  <si>
    <t xml:space="preserve">Приложение № 6 к постановлению администрации города Благовещенска от 10.11.2023 № 5966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</si>
</sst>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"/>
    <numFmt numFmtId="165" formatCode="_-* #,##0.0\ _₽_-;\-* #,##0.0\ _₽_-;_-* &quot;-&quot;?\ _₽_-;_-@_-"/>
    <numFmt numFmtId="166" formatCode="#,##0.0"/>
  </numFmts>
  <fonts count="17" x14ac:knownFonts="1">
    <font>
      <sz val="10"/>
      <name val="Arial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Arial"/>
      <family val="2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sz val="20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4">
    <xf numFmtId="0" fontId="0" fillId="0" borderId="0" xfId="0"/>
    <xf numFmtId="0" fontId="4" fillId="2" borderId="0" xfId="0" applyFont="1" applyFill="1"/>
    <xf numFmtId="0" fontId="5" fillId="2" borderId="0" xfId="0" applyFont="1" applyFill="1" applyAlignment="1">
      <alignment vertical="top" wrapText="1"/>
    </xf>
    <xf numFmtId="0" fontId="4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9" xfId="0" applyFont="1" applyFill="1" applyBorder="1" applyAlignment="1">
      <alignment horizontal="left" vertical="center" wrapText="1"/>
    </xf>
    <xf numFmtId="166" fontId="5" fillId="2" borderId="1" xfId="0" applyNumberFormat="1" applyFont="1" applyFill="1" applyBorder="1" applyAlignment="1">
      <alignment horizontal="center" wrapText="1"/>
    </xf>
    <xf numFmtId="164" fontId="4" fillId="2" borderId="0" xfId="0" applyNumberFormat="1" applyFont="1" applyFill="1"/>
    <xf numFmtId="0" fontId="5" fillId="2" borderId="9" xfId="0" applyFont="1" applyFill="1" applyBorder="1" applyAlignment="1">
      <alignment horizontal="left" vertical="top" wrapText="1"/>
    </xf>
    <xf numFmtId="0" fontId="7" fillId="2" borderId="9" xfId="0" applyFont="1" applyFill="1" applyBorder="1" applyAlignment="1">
      <alignment vertical="center" wrapText="1"/>
    </xf>
    <xf numFmtId="166" fontId="7" fillId="2" borderId="1" xfId="0" applyNumberFormat="1" applyFont="1" applyFill="1" applyBorder="1" applyAlignment="1">
      <alignment horizontal="center" wrapText="1"/>
    </xf>
    <xf numFmtId="164" fontId="7" fillId="2" borderId="1" xfId="0" applyNumberFormat="1" applyFont="1" applyFill="1" applyBorder="1" applyAlignment="1">
      <alignment horizontal="center" wrapText="1"/>
    </xf>
    <xf numFmtId="166" fontId="8" fillId="2" borderId="1" xfId="0" applyNumberFormat="1" applyFont="1" applyFill="1" applyBorder="1" applyAlignment="1">
      <alignment horizontal="center" wrapText="1"/>
    </xf>
    <xf numFmtId="165" fontId="4" fillId="2" borderId="0" xfId="0" applyNumberFormat="1" applyFont="1" applyFill="1"/>
    <xf numFmtId="164" fontId="9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left" vertical="top" wrapText="1"/>
    </xf>
    <xf numFmtId="166" fontId="5" fillId="2" borderId="1" xfId="1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vertical="center" wrapText="1"/>
    </xf>
    <xf numFmtId="166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top" wrapText="1"/>
    </xf>
    <xf numFmtId="164" fontId="5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vertical="top" wrapText="1"/>
    </xf>
    <xf numFmtId="0" fontId="5" fillId="2" borderId="2" xfId="0" applyFont="1" applyFill="1" applyBorder="1" applyAlignment="1">
      <alignment vertical="top" wrapText="1"/>
    </xf>
    <xf numFmtId="164" fontId="9" fillId="2" borderId="1" xfId="0" applyNumberFormat="1" applyFont="1" applyFill="1" applyBorder="1" applyAlignment="1">
      <alignment horizontal="center" vertical="center"/>
    </xf>
    <xf numFmtId="166" fontId="5" fillId="2" borderId="1" xfId="1" applyNumberFormat="1" applyFont="1" applyFill="1" applyBorder="1" applyAlignment="1">
      <alignment horizontal="center" vertical="top" wrapText="1"/>
    </xf>
    <xf numFmtId="166" fontId="8" fillId="2" borderId="1" xfId="0" applyNumberFormat="1" applyFont="1" applyFill="1" applyBorder="1" applyAlignment="1">
      <alignment horizontal="center" vertical="top" wrapText="1"/>
    </xf>
    <xf numFmtId="166" fontId="5" fillId="2" borderId="1" xfId="0" applyNumberFormat="1" applyFont="1" applyFill="1" applyBorder="1" applyAlignment="1">
      <alignment horizontal="center"/>
    </xf>
    <xf numFmtId="166" fontId="4" fillId="2" borderId="1" xfId="0" applyNumberFormat="1" applyFont="1" applyFill="1" applyBorder="1" applyAlignment="1">
      <alignment horizontal="center"/>
    </xf>
    <xf numFmtId="0" fontId="11" fillId="2" borderId="0" xfId="0" applyFont="1" applyFill="1"/>
    <xf numFmtId="0" fontId="4" fillId="2" borderId="0" xfId="0" applyFont="1" applyFill="1" applyBorder="1"/>
    <xf numFmtId="166" fontId="5" fillId="2" borderId="0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vertical="top" wrapText="1"/>
    </xf>
    <xf numFmtId="164" fontId="8" fillId="2" borderId="1" xfId="0" applyNumberFormat="1" applyFont="1" applyFill="1" applyBorder="1" applyAlignment="1">
      <alignment horizontal="center" vertical="top" wrapText="1"/>
    </xf>
    <xf numFmtId="0" fontId="12" fillId="2" borderId="0" xfId="0" applyFont="1" applyFill="1"/>
    <xf numFmtId="164" fontId="13" fillId="2" borderId="0" xfId="0" applyNumberFormat="1" applyFont="1" applyFill="1"/>
    <xf numFmtId="166" fontId="5" fillId="2" borderId="3" xfId="0" applyNumberFormat="1" applyFont="1" applyFill="1" applyBorder="1" applyAlignment="1">
      <alignment horizontal="left" vertical="top" wrapText="1"/>
    </xf>
    <xf numFmtId="166" fontId="5" fillId="2" borderId="1" xfId="0" applyNumberFormat="1" applyFont="1" applyFill="1" applyBorder="1" applyAlignment="1">
      <alignment horizontal="center" vertical="center"/>
    </xf>
    <xf numFmtId="0" fontId="14" fillId="2" borderId="0" xfId="0" applyFont="1" applyFill="1" applyBorder="1"/>
    <xf numFmtId="0" fontId="5" fillId="2" borderId="3" xfId="0" applyFont="1" applyFill="1" applyBorder="1" applyAlignment="1">
      <alignment vertical="top" wrapText="1"/>
    </xf>
    <xf numFmtId="166" fontId="5" fillId="2" borderId="3" xfId="0" applyNumberFormat="1" applyFont="1" applyFill="1" applyBorder="1" applyAlignment="1">
      <alignment vertical="top" wrapText="1"/>
    </xf>
    <xf numFmtId="0" fontId="5" fillId="2" borderId="4" xfId="0" applyFont="1" applyFill="1" applyBorder="1" applyAlignment="1">
      <alignment horizontal="center" vertical="top"/>
    </xf>
    <xf numFmtId="166" fontId="5" fillId="2" borderId="4" xfId="0" applyNumberFormat="1" applyFont="1" applyFill="1" applyBorder="1" applyAlignment="1">
      <alignment horizontal="center" vertical="top"/>
    </xf>
    <xf numFmtId="0" fontId="5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vertical="top"/>
    </xf>
    <xf numFmtId="166" fontId="5" fillId="2" borderId="4" xfId="0" applyNumberFormat="1" applyFont="1" applyFill="1" applyBorder="1" applyAlignment="1">
      <alignment vertical="top"/>
    </xf>
    <xf numFmtId="0" fontId="5" fillId="2" borderId="4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166" fontId="4" fillId="2" borderId="0" xfId="0" applyNumberFormat="1" applyFont="1" applyFill="1" applyBorder="1"/>
    <xf numFmtId="0" fontId="5" fillId="0" borderId="1" xfId="0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horizontal="center" vertical="top" wrapText="1"/>
    </xf>
    <xf numFmtId="166" fontId="8" fillId="2" borderId="1" xfId="0" applyNumberFormat="1" applyFont="1" applyFill="1" applyBorder="1" applyAlignment="1">
      <alignment horizontal="center" vertical="center" wrapText="1"/>
    </xf>
    <xf numFmtId="166" fontId="15" fillId="2" borderId="1" xfId="0" applyNumberFormat="1" applyFont="1" applyFill="1" applyBorder="1" applyAlignment="1">
      <alignment horizontal="center"/>
    </xf>
    <xf numFmtId="166" fontId="4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166" fontId="4" fillId="2" borderId="0" xfId="0" applyNumberFormat="1" applyFont="1" applyFill="1"/>
    <xf numFmtId="164" fontId="5" fillId="2" borderId="1" xfId="0" applyNumberFormat="1" applyFont="1" applyFill="1" applyBorder="1" applyAlignment="1">
      <alignment horizontal="center" wrapText="1"/>
    </xf>
    <xf numFmtId="0" fontId="5" fillId="2" borderId="0" xfId="0" applyFont="1" applyFill="1" applyBorder="1" applyAlignment="1">
      <alignment vertical="top"/>
    </xf>
    <xf numFmtId="4" fontId="5" fillId="2" borderId="0" xfId="0" applyNumberFormat="1" applyFont="1" applyFill="1" applyBorder="1" applyAlignment="1">
      <alignment vertical="top"/>
    </xf>
    <xf numFmtId="0" fontId="5" fillId="2" borderId="0" xfId="0" applyFont="1" applyFill="1" applyBorder="1" applyAlignment="1">
      <alignment vertical="top" wrapText="1"/>
    </xf>
    <xf numFmtId="4" fontId="5" fillId="2" borderId="0" xfId="0" applyNumberFormat="1" applyFont="1" applyFill="1" applyBorder="1" applyAlignment="1">
      <alignment vertical="top" wrapText="1"/>
    </xf>
    <xf numFmtId="4" fontId="4" fillId="2" borderId="0" xfId="0" applyNumberFormat="1" applyFont="1" applyFill="1" applyBorder="1"/>
    <xf numFmtId="166" fontId="16" fillId="2" borderId="1" xfId="0" applyNumberFormat="1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4" fontId="5" fillId="2" borderId="3" xfId="0" applyNumberFormat="1" applyFont="1" applyFill="1" applyBorder="1" applyAlignment="1">
      <alignment horizontal="left" vertical="top" wrapText="1"/>
    </xf>
    <xf numFmtId="4" fontId="5" fillId="2" borderId="4" xfId="0" applyNumberFormat="1" applyFont="1" applyFill="1" applyBorder="1" applyAlignment="1">
      <alignment horizontal="left" vertical="top" wrapText="1"/>
    </xf>
    <xf numFmtId="4" fontId="5" fillId="2" borderId="5" xfId="0" applyNumberFormat="1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center" vertical="top"/>
    </xf>
    <xf numFmtId="0" fontId="5" fillId="2" borderId="4" xfId="0" applyFont="1" applyFill="1" applyBorder="1" applyAlignment="1">
      <alignment horizontal="center" vertical="top"/>
    </xf>
    <xf numFmtId="0" fontId="5" fillId="2" borderId="5" xfId="0" applyFont="1" applyFill="1" applyBorder="1" applyAlignment="1">
      <alignment horizontal="center" vertical="top"/>
    </xf>
    <xf numFmtId="166" fontId="5" fillId="2" borderId="1" xfId="0" applyNumberFormat="1" applyFont="1" applyFill="1" applyBorder="1" applyAlignment="1">
      <alignment horizontal="left" vertical="top" wrapText="1"/>
    </xf>
    <xf numFmtId="166" fontId="5" fillId="2" borderId="3" xfId="0" applyNumberFormat="1" applyFont="1" applyFill="1" applyBorder="1" applyAlignment="1">
      <alignment horizontal="left" vertical="top" wrapText="1"/>
    </xf>
    <xf numFmtId="166" fontId="5" fillId="2" borderId="4" xfId="0" applyNumberFormat="1" applyFont="1" applyFill="1" applyBorder="1" applyAlignment="1">
      <alignment horizontal="left" vertical="top" wrapText="1"/>
    </xf>
    <xf numFmtId="166" fontId="5" fillId="2" borderId="5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3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166" fontId="5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4" fontId="5" fillId="2" borderId="1" xfId="0" applyNumberFormat="1" applyFont="1" applyFill="1" applyBorder="1" applyAlignment="1">
      <alignment horizontal="center" vertical="top" wrapText="1"/>
    </xf>
    <xf numFmtId="166" fontId="5" fillId="2" borderId="3" xfId="0" applyNumberFormat="1" applyFont="1" applyFill="1" applyBorder="1" applyAlignment="1">
      <alignment horizontal="center" vertical="top" wrapText="1"/>
    </xf>
    <xf numFmtId="166" fontId="5" fillId="2" borderId="4" xfId="0" applyNumberFormat="1" applyFont="1" applyFill="1" applyBorder="1" applyAlignment="1">
      <alignment horizontal="center" vertical="top" wrapText="1"/>
    </xf>
    <xf numFmtId="166" fontId="5" fillId="2" borderId="5" xfId="0" applyNumberFormat="1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10" xfId="0" applyFont="1" applyFill="1" applyBorder="1" applyAlignment="1">
      <alignment horizontal="left" vertical="top" wrapText="1"/>
    </xf>
    <xf numFmtId="0" fontId="5" fillId="2" borderId="12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166" fontId="5" fillId="2" borderId="4" xfId="0" applyNumberFormat="1" applyFont="1" applyFill="1" applyBorder="1" applyAlignment="1">
      <alignment horizontal="center" vertical="center" wrapText="1"/>
    </xf>
    <xf numFmtId="166" fontId="5" fillId="2" borderId="5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left" vertical="top" wrapText="1"/>
    </xf>
    <xf numFmtId="4" fontId="5" fillId="2" borderId="1" xfId="0" applyNumberFormat="1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9" xfId="0" applyFont="1" applyFill="1" applyBorder="1" applyAlignment="1">
      <alignment horizontal="center" vertical="top" wrapText="1"/>
    </xf>
    <xf numFmtId="166" fontId="5" fillId="2" borderId="3" xfId="0" applyNumberFormat="1" applyFont="1" applyFill="1" applyBorder="1" applyAlignment="1">
      <alignment horizontal="center" vertical="top"/>
    </xf>
    <xf numFmtId="166" fontId="5" fillId="2" borderId="4" xfId="0" applyNumberFormat="1" applyFont="1" applyFill="1" applyBorder="1" applyAlignment="1">
      <alignment horizontal="center" vertical="top"/>
    </xf>
    <xf numFmtId="166" fontId="5" fillId="2" borderId="5" xfId="0" applyNumberFormat="1" applyFont="1" applyFill="1" applyBorder="1" applyAlignment="1">
      <alignment horizontal="center" vertical="top"/>
    </xf>
    <xf numFmtId="166" fontId="5" fillId="2" borderId="4" xfId="0" applyNumberFormat="1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5" fillId="2" borderId="12" xfId="0" applyFont="1" applyFill="1" applyBorder="1" applyAlignment="1">
      <alignment horizontal="center" vertical="top" wrapText="1"/>
    </xf>
    <xf numFmtId="4" fontId="5" fillId="2" borderId="3" xfId="0" applyNumberFormat="1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DA7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836"/>
  <sheetViews>
    <sheetView tabSelected="1" zoomScale="70" zoomScaleNormal="70" zoomScaleSheetLayoutView="30" workbookViewId="0">
      <selection activeCell="J1" sqref="J1:M1"/>
    </sheetView>
  </sheetViews>
  <sheetFormatPr defaultColWidth="9.140625" defaultRowHeight="12.75" x14ac:dyDescent="0.2"/>
  <cols>
    <col min="1" max="1" width="49.140625" style="1" customWidth="1"/>
    <col min="2" max="2" width="19.28515625" style="1" customWidth="1"/>
    <col min="3" max="3" width="18.5703125" style="1" customWidth="1"/>
    <col min="4" max="4" width="16.5703125" style="1" customWidth="1"/>
    <col min="5" max="5" width="14.7109375" style="1" customWidth="1"/>
    <col min="6" max="6" width="15.7109375" style="1" customWidth="1"/>
    <col min="7" max="7" width="22.85546875" style="1" customWidth="1"/>
    <col min="8" max="9" width="20" style="1" customWidth="1"/>
    <col min="10" max="10" width="16.28515625" style="1" customWidth="1"/>
    <col min="11" max="11" width="17" style="1" customWidth="1"/>
    <col min="12" max="12" width="16.140625" style="1" customWidth="1"/>
    <col min="13" max="13" width="18.140625" style="1" customWidth="1"/>
    <col min="14" max="14" width="10.85546875" style="1" customWidth="1"/>
    <col min="15" max="15" width="9.28515625" style="1" customWidth="1"/>
    <col min="16" max="16" width="11.85546875" style="1" customWidth="1"/>
    <col min="17" max="29" width="9.140625" style="1" customWidth="1"/>
    <col min="30" max="32" width="9.140625" style="1"/>
    <col min="33" max="33" width="18.85546875" style="1" bestFit="1" customWidth="1"/>
    <col min="34" max="34" width="15.28515625" style="1" customWidth="1"/>
    <col min="35" max="36" width="9.140625" style="1"/>
    <col min="37" max="37" width="13.85546875" style="1" customWidth="1"/>
    <col min="38" max="16384" width="9.140625" style="1"/>
  </cols>
  <sheetData>
    <row r="1" spans="1:16" ht="20.25" customHeight="1" x14ac:dyDescent="0.2">
      <c r="J1" s="120" t="s">
        <v>212</v>
      </c>
      <c r="K1" s="120"/>
      <c r="L1" s="120"/>
      <c r="M1" s="120"/>
      <c r="N1" s="2"/>
    </row>
    <row r="2" spans="1:16" ht="20.25" customHeight="1" x14ac:dyDescent="0.2">
      <c r="J2" s="120" t="s">
        <v>34</v>
      </c>
      <c r="K2" s="120"/>
      <c r="L2" s="120"/>
      <c r="M2" s="120"/>
      <c r="N2" s="2"/>
    </row>
    <row r="3" spans="1:16" ht="87.75" customHeight="1" x14ac:dyDescent="0.2">
      <c r="A3" s="122" t="s">
        <v>17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</row>
    <row r="4" spans="1:16" s="3" customFormat="1" ht="60.75" customHeight="1" x14ac:dyDescent="0.2">
      <c r="A4" s="121" t="s">
        <v>53</v>
      </c>
      <c r="B4" s="121" t="s">
        <v>21</v>
      </c>
      <c r="C4" s="121" t="s">
        <v>6</v>
      </c>
      <c r="D4" s="121" t="s">
        <v>54</v>
      </c>
      <c r="E4" s="121" t="s">
        <v>22</v>
      </c>
      <c r="F4" s="121" t="s">
        <v>55</v>
      </c>
      <c r="G4" s="121" t="s">
        <v>56</v>
      </c>
      <c r="H4" s="121"/>
      <c r="I4" s="121"/>
      <c r="J4" s="121"/>
      <c r="K4" s="121"/>
      <c r="L4" s="121"/>
      <c r="M4" s="121"/>
    </row>
    <row r="5" spans="1:16" s="3" customFormat="1" ht="54.75" customHeight="1" x14ac:dyDescent="0.2">
      <c r="A5" s="121"/>
      <c r="B5" s="121"/>
      <c r="C5" s="121"/>
      <c r="D5" s="121"/>
      <c r="E5" s="121"/>
      <c r="F5" s="121"/>
      <c r="G5" s="121" t="s">
        <v>7</v>
      </c>
      <c r="H5" s="121" t="s">
        <v>57</v>
      </c>
      <c r="I5" s="121"/>
      <c r="J5" s="121" t="s">
        <v>8</v>
      </c>
      <c r="K5" s="121" t="s">
        <v>9</v>
      </c>
      <c r="L5" s="121" t="s">
        <v>59</v>
      </c>
      <c r="M5" s="121" t="s">
        <v>10</v>
      </c>
    </row>
    <row r="6" spans="1:16" s="3" customFormat="1" ht="60" customHeight="1" x14ac:dyDescent="0.2">
      <c r="A6" s="121"/>
      <c r="B6" s="121"/>
      <c r="C6" s="121"/>
      <c r="D6" s="121"/>
      <c r="E6" s="121"/>
      <c r="F6" s="121"/>
      <c r="G6" s="121"/>
      <c r="H6" s="4" t="s">
        <v>11</v>
      </c>
      <c r="I6" s="4" t="s">
        <v>58</v>
      </c>
      <c r="J6" s="121"/>
      <c r="K6" s="121"/>
      <c r="L6" s="121"/>
      <c r="M6" s="121"/>
    </row>
    <row r="7" spans="1:16" ht="16.5" customHeight="1" x14ac:dyDescent="0.2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5">
        <v>11</v>
      </c>
      <c r="L7" s="5">
        <v>12</v>
      </c>
      <c r="M7" s="5">
        <v>13</v>
      </c>
    </row>
    <row r="8" spans="1:16" ht="94.5" customHeight="1" x14ac:dyDescent="0.25">
      <c r="A8" s="77" t="s">
        <v>60</v>
      </c>
      <c r="B8" s="77"/>
      <c r="C8" s="85"/>
      <c r="D8" s="85"/>
      <c r="E8" s="85"/>
      <c r="F8" s="85"/>
      <c r="G8" s="6" t="s">
        <v>69</v>
      </c>
      <c r="H8" s="7">
        <f t="shared" ref="H8:K8" si="0">H9+H11+H13+H15+H16+H18+H19+H20+H22+H24+H25+H26</f>
        <v>10930559.799999999</v>
      </c>
      <c r="I8" s="7">
        <f t="shared" si="0"/>
        <v>188208</v>
      </c>
      <c r="J8" s="7">
        <f t="shared" si="0"/>
        <v>1321848.8999999999</v>
      </c>
      <c r="K8" s="7">
        <f t="shared" si="0"/>
        <v>8844684.1999999993</v>
      </c>
      <c r="L8" s="7">
        <f>L9+L11+L13+L15+L16+L18+L19+L20+L22+L24+L25+L26</f>
        <v>764026.7</v>
      </c>
      <c r="M8" s="7">
        <f t="shared" ref="M8" si="1">M9+M11+M13+M15+M16+M18+M19+M20+M22+M24+M25</f>
        <v>0</v>
      </c>
      <c r="N8" s="8"/>
      <c r="O8" s="8"/>
    </row>
    <row r="9" spans="1:16" ht="20.25" customHeight="1" x14ac:dyDescent="0.25">
      <c r="A9" s="77"/>
      <c r="B9" s="77"/>
      <c r="C9" s="85"/>
      <c r="D9" s="85"/>
      <c r="E9" s="85"/>
      <c r="F9" s="85"/>
      <c r="G9" s="9" t="s">
        <v>76</v>
      </c>
      <c r="H9" s="7">
        <f>J9+K9+L9+M9</f>
        <v>124964.7</v>
      </c>
      <c r="I9" s="7">
        <f>I29+I652+I703+I773</f>
        <v>2495.1</v>
      </c>
      <c r="J9" s="7">
        <f>J29+J652+J703+J773</f>
        <v>98793.9</v>
      </c>
      <c r="K9" s="7">
        <f>K29+K652+K703+K773</f>
        <v>17534.8</v>
      </c>
      <c r="L9" s="7">
        <f>L29+L652+L703+L773</f>
        <v>8636</v>
      </c>
      <c r="M9" s="7">
        <f>M29+M652+M703+M773</f>
        <v>0</v>
      </c>
      <c r="N9" s="8"/>
    </row>
    <row r="10" spans="1:16" ht="45" x14ac:dyDescent="0.25">
      <c r="A10" s="77"/>
      <c r="B10" s="77"/>
      <c r="C10" s="85"/>
      <c r="D10" s="85"/>
      <c r="E10" s="85"/>
      <c r="F10" s="85"/>
      <c r="G10" s="10" t="s">
        <v>75</v>
      </c>
      <c r="H10" s="11">
        <f>J10+K10+L10+M10</f>
        <v>1837.2</v>
      </c>
      <c r="I10" s="11">
        <v>0</v>
      </c>
      <c r="J10" s="11">
        <v>0</v>
      </c>
      <c r="K10" s="11">
        <v>0</v>
      </c>
      <c r="L10" s="11">
        <v>1837.2</v>
      </c>
      <c r="M10" s="12">
        <v>0</v>
      </c>
      <c r="N10" s="8"/>
    </row>
    <row r="11" spans="1:16" ht="33.75" customHeight="1" x14ac:dyDescent="0.25">
      <c r="A11" s="77"/>
      <c r="B11" s="77"/>
      <c r="C11" s="85"/>
      <c r="D11" s="85"/>
      <c r="E11" s="85"/>
      <c r="F11" s="85"/>
      <c r="G11" s="9" t="s">
        <v>79</v>
      </c>
      <c r="H11" s="7">
        <f t="shared" ref="H11:H24" si="2">J11+K11+L11+M11</f>
        <v>9216.5</v>
      </c>
      <c r="I11" s="7">
        <f>I31+I653+I704+I774</f>
        <v>0</v>
      </c>
      <c r="J11" s="7">
        <f>J31+J653+J704+J774</f>
        <v>0</v>
      </c>
      <c r="K11" s="7">
        <f>K31+K653+K704+K774</f>
        <v>0</v>
      </c>
      <c r="L11" s="7">
        <f>L31+L653+L704+L774</f>
        <v>9216.5</v>
      </c>
      <c r="M11" s="7">
        <f>M31+M653+M704+M774</f>
        <v>0</v>
      </c>
    </row>
    <row r="12" spans="1:16" ht="45" x14ac:dyDescent="0.25">
      <c r="A12" s="77"/>
      <c r="B12" s="77"/>
      <c r="C12" s="85"/>
      <c r="D12" s="85"/>
      <c r="E12" s="85"/>
      <c r="F12" s="85"/>
      <c r="G12" s="10" t="s">
        <v>75</v>
      </c>
      <c r="H12" s="11">
        <f>K12+L12+M12+J12</f>
        <v>1200</v>
      </c>
      <c r="I12" s="11">
        <v>0</v>
      </c>
      <c r="J12" s="11">
        <v>0</v>
      </c>
      <c r="K12" s="11">
        <v>0</v>
      </c>
      <c r="L12" s="12">
        <v>1200</v>
      </c>
      <c r="M12" s="12">
        <v>0</v>
      </c>
    </row>
    <row r="13" spans="1:16" ht="39" customHeight="1" x14ac:dyDescent="0.25">
      <c r="A13" s="77"/>
      <c r="B13" s="77"/>
      <c r="C13" s="85"/>
      <c r="D13" s="85"/>
      <c r="E13" s="85"/>
      <c r="F13" s="85"/>
      <c r="G13" s="9" t="s">
        <v>74</v>
      </c>
      <c r="H13" s="7">
        <f t="shared" si="2"/>
        <v>13966.9</v>
      </c>
      <c r="I13" s="7">
        <f>I33+I654+I705+I775</f>
        <v>347.6</v>
      </c>
      <c r="J13" s="7">
        <f>J33+J654+J705+J775</f>
        <v>0</v>
      </c>
      <c r="K13" s="7">
        <f>K33+K654+K705+K775</f>
        <v>0</v>
      </c>
      <c r="L13" s="7">
        <f>L33+L654+L705+L775</f>
        <v>13966.9</v>
      </c>
      <c r="M13" s="7">
        <f>M33+M654+M705+M775</f>
        <v>0</v>
      </c>
      <c r="N13" s="8"/>
    </row>
    <row r="14" spans="1:16" ht="45" x14ac:dyDescent="0.25">
      <c r="A14" s="77"/>
      <c r="B14" s="77"/>
      <c r="C14" s="85"/>
      <c r="D14" s="85"/>
      <c r="E14" s="85"/>
      <c r="F14" s="85"/>
      <c r="G14" s="10" t="s">
        <v>75</v>
      </c>
      <c r="H14" s="13">
        <f t="shared" si="2"/>
        <v>3908.3</v>
      </c>
      <c r="I14" s="13">
        <v>0</v>
      </c>
      <c r="J14" s="13">
        <v>0</v>
      </c>
      <c r="K14" s="13">
        <v>0</v>
      </c>
      <c r="L14" s="13">
        <v>3908.3</v>
      </c>
      <c r="M14" s="13">
        <v>0</v>
      </c>
      <c r="N14" s="8"/>
    </row>
    <row r="15" spans="1:16" ht="15.75" x14ac:dyDescent="0.25">
      <c r="A15" s="77"/>
      <c r="B15" s="77"/>
      <c r="C15" s="85"/>
      <c r="D15" s="85"/>
      <c r="E15" s="85"/>
      <c r="F15" s="85"/>
      <c r="G15" s="9" t="s">
        <v>2</v>
      </c>
      <c r="H15" s="7">
        <f t="shared" si="2"/>
        <v>69879.7</v>
      </c>
      <c r="I15" s="7">
        <f t="shared" ref="I15:M16" si="3">I35+I655+I706+I776</f>
        <v>589.4</v>
      </c>
      <c r="J15" s="7">
        <f t="shared" si="3"/>
        <v>0</v>
      </c>
      <c r="K15" s="7">
        <f t="shared" si="3"/>
        <v>11376.3</v>
      </c>
      <c r="L15" s="7">
        <f t="shared" si="3"/>
        <v>58503.4</v>
      </c>
      <c r="M15" s="7">
        <f t="shared" si="3"/>
        <v>0</v>
      </c>
    </row>
    <row r="16" spans="1:16" ht="32.25" customHeight="1" x14ac:dyDescent="0.25">
      <c r="A16" s="77"/>
      <c r="B16" s="77"/>
      <c r="C16" s="85"/>
      <c r="D16" s="85"/>
      <c r="E16" s="85"/>
      <c r="F16" s="85"/>
      <c r="G16" s="9" t="s">
        <v>78</v>
      </c>
      <c r="H16" s="7">
        <f t="shared" si="2"/>
        <v>35279</v>
      </c>
      <c r="I16" s="7">
        <f t="shared" si="3"/>
        <v>3252.3</v>
      </c>
      <c r="J16" s="7">
        <f t="shared" si="3"/>
        <v>0</v>
      </c>
      <c r="K16" s="7">
        <f t="shared" si="3"/>
        <v>3326</v>
      </c>
      <c r="L16" s="7">
        <f t="shared" si="3"/>
        <v>31953</v>
      </c>
      <c r="M16" s="7">
        <f t="shared" si="3"/>
        <v>0</v>
      </c>
      <c r="P16" s="14"/>
    </row>
    <row r="17" spans="1:16" ht="45" customHeight="1" x14ac:dyDescent="0.25">
      <c r="A17" s="77"/>
      <c r="B17" s="77"/>
      <c r="C17" s="85"/>
      <c r="D17" s="85"/>
      <c r="E17" s="85"/>
      <c r="F17" s="85"/>
      <c r="G17" s="10" t="s">
        <v>80</v>
      </c>
      <c r="H17" s="11">
        <f>J17+K17+L17</f>
        <v>3569.2</v>
      </c>
      <c r="I17" s="15">
        <v>0</v>
      </c>
      <c r="J17" s="12">
        <v>0</v>
      </c>
      <c r="K17" s="12">
        <v>3326</v>
      </c>
      <c r="L17" s="12">
        <v>243.2</v>
      </c>
      <c r="M17" s="12">
        <v>0</v>
      </c>
      <c r="P17" s="14"/>
    </row>
    <row r="18" spans="1:16" ht="21" customHeight="1" x14ac:dyDescent="0.25">
      <c r="A18" s="77"/>
      <c r="B18" s="77"/>
      <c r="C18" s="85"/>
      <c r="D18" s="85"/>
      <c r="E18" s="85"/>
      <c r="F18" s="85"/>
      <c r="G18" s="9" t="s">
        <v>4</v>
      </c>
      <c r="H18" s="7">
        <f>J18+K18+L18+M18</f>
        <v>344066.5</v>
      </c>
      <c r="I18" s="7">
        <f>I38+I657+I708+I778</f>
        <v>17215</v>
      </c>
      <c r="J18" s="7">
        <f>J38+J657+J708+J778</f>
        <v>0</v>
      </c>
      <c r="K18" s="7">
        <f>K38+K657+K708+K778</f>
        <v>302434.8</v>
      </c>
      <c r="L18" s="7">
        <f>L38+L657+L708+L778</f>
        <v>41631.699999999997</v>
      </c>
      <c r="M18" s="7">
        <f>M38+M657+M708+M778</f>
        <v>0</v>
      </c>
    </row>
    <row r="19" spans="1:16" ht="21" customHeight="1" x14ac:dyDescent="0.25">
      <c r="A19" s="77"/>
      <c r="B19" s="77"/>
      <c r="C19" s="85"/>
      <c r="D19" s="85"/>
      <c r="E19" s="85"/>
      <c r="F19" s="85"/>
      <c r="G19" s="9" t="s">
        <v>23</v>
      </c>
      <c r="H19" s="7">
        <f>J19+K19+L19+M19</f>
        <v>301555</v>
      </c>
      <c r="I19" s="7">
        <f t="shared" ref="I19:L20" si="4">I39+I658+I709+I779</f>
        <v>34297.9</v>
      </c>
      <c r="J19" s="7">
        <f t="shared" si="4"/>
        <v>115023.2</v>
      </c>
      <c r="K19" s="7">
        <f t="shared" si="4"/>
        <v>129063.20000000001</v>
      </c>
      <c r="L19" s="7">
        <f t="shared" si="4"/>
        <v>57468.600000000006</v>
      </c>
      <c r="M19" s="7">
        <f>M39+M658+M709+M779+M136</f>
        <v>0</v>
      </c>
    </row>
    <row r="20" spans="1:16" ht="33.75" customHeight="1" x14ac:dyDescent="0.25">
      <c r="A20" s="77"/>
      <c r="B20" s="77"/>
      <c r="C20" s="85"/>
      <c r="D20" s="85"/>
      <c r="E20" s="85"/>
      <c r="F20" s="85"/>
      <c r="G20" s="9" t="s">
        <v>136</v>
      </c>
      <c r="H20" s="7">
        <f>J20+K20+L20+M20</f>
        <v>2401755.4</v>
      </c>
      <c r="I20" s="7">
        <f t="shared" si="4"/>
        <v>27331.599999999999</v>
      </c>
      <c r="J20" s="7">
        <f t="shared" si="4"/>
        <v>0</v>
      </c>
      <c r="K20" s="7">
        <f t="shared" si="4"/>
        <v>2295429.2999999998</v>
      </c>
      <c r="L20" s="7">
        <f t="shared" si="4"/>
        <v>106326.1</v>
      </c>
      <c r="M20" s="7">
        <f>M40+M659+M710+M780</f>
        <v>0</v>
      </c>
      <c r="P20" s="14"/>
    </row>
    <row r="21" spans="1:16" ht="29.25" customHeight="1" x14ac:dyDescent="0.25">
      <c r="A21" s="77"/>
      <c r="B21" s="77"/>
      <c r="C21" s="85"/>
      <c r="D21" s="85"/>
      <c r="E21" s="85"/>
      <c r="F21" s="85"/>
      <c r="G21" s="10" t="s">
        <v>80</v>
      </c>
      <c r="H21" s="13">
        <f>H41+H711</f>
        <v>24301.1</v>
      </c>
      <c r="I21" s="13">
        <f>I41+I711</f>
        <v>24301.1</v>
      </c>
      <c r="J21" s="13">
        <f>J41+J711</f>
        <v>0</v>
      </c>
      <c r="K21" s="13">
        <f>K41+K711</f>
        <v>21808</v>
      </c>
      <c r="L21" s="13">
        <f>L41+L711</f>
        <v>2493.1</v>
      </c>
      <c r="M21" s="13">
        <f t="shared" ref="M21" si="5">M41</f>
        <v>0</v>
      </c>
      <c r="P21" s="14"/>
    </row>
    <row r="22" spans="1:16" ht="35.25" customHeight="1" x14ac:dyDescent="0.25">
      <c r="A22" s="77"/>
      <c r="B22" s="77"/>
      <c r="C22" s="85"/>
      <c r="D22" s="85"/>
      <c r="E22" s="85"/>
      <c r="F22" s="85"/>
      <c r="G22" s="9" t="s">
        <v>171</v>
      </c>
      <c r="H22" s="7">
        <f>J22+K22+L22+M22</f>
        <v>4818824.5</v>
      </c>
      <c r="I22" s="7">
        <f>I42+I660+I712+I781</f>
        <v>66101.200000000012</v>
      </c>
      <c r="J22" s="7">
        <f>J42+J660+J712+J781</f>
        <v>1108031.8</v>
      </c>
      <c r="K22" s="7">
        <f>K42+K660+K712+K781</f>
        <v>3524637.1999999997</v>
      </c>
      <c r="L22" s="7">
        <f>L42+L660+L712+L781</f>
        <v>186155.5</v>
      </c>
      <c r="M22" s="7">
        <f>M42+M660+M712+M781+M28</f>
        <v>0</v>
      </c>
    </row>
    <row r="23" spans="1:16" ht="35.25" customHeight="1" x14ac:dyDescent="0.25">
      <c r="A23" s="77"/>
      <c r="B23" s="77"/>
      <c r="C23" s="85"/>
      <c r="D23" s="85"/>
      <c r="E23" s="85"/>
      <c r="F23" s="85"/>
      <c r="G23" s="10" t="s">
        <v>80</v>
      </c>
      <c r="H23" s="13">
        <f>H43+H713</f>
        <v>34190</v>
      </c>
      <c r="I23" s="13">
        <f>I43+I713</f>
        <v>23200</v>
      </c>
      <c r="J23" s="13">
        <f>J713</f>
        <v>0</v>
      </c>
      <c r="K23" s="13">
        <f>K43+K713</f>
        <v>32138.6</v>
      </c>
      <c r="L23" s="13">
        <f>L43+L713</f>
        <v>2051.4</v>
      </c>
      <c r="M23" s="13">
        <v>0</v>
      </c>
    </row>
    <row r="24" spans="1:16" ht="21" customHeight="1" x14ac:dyDescent="0.25">
      <c r="A24" s="77"/>
      <c r="B24" s="77"/>
      <c r="C24" s="85"/>
      <c r="D24" s="85"/>
      <c r="E24" s="85"/>
      <c r="F24" s="85"/>
      <c r="G24" s="9" t="s">
        <v>32</v>
      </c>
      <c r="H24" s="7">
        <f t="shared" si="2"/>
        <v>2654154.9</v>
      </c>
      <c r="I24" s="7">
        <f>I44+I661+I714+I782</f>
        <v>36577.899999999994</v>
      </c>
      <c r="J24" s="7">
        <f>J44+J661+J714+J782</f>
        <v>0</v>
      </c>
      <c r="K24" s="7">
        <f>K44+K661+K714+K782</f>
        <v>2560882.6</v>
      </c>
      <c r="L24" s="7">
        <f>L44+L661+L714+L782</f>
        <v>93272.3</v>
      </c>
      <c r="M24" s="7">
        <f>M44+M661+M714+M782</f>
        <v>0</v>
      </c>
    </row>
    <row r="25" spans="1:16" ht="21" customHeight="1" x14ac:dyDescent="0.25">
      <c r="A25" s="77"/>
      <c r="B25" s="77"/>
      <c r="C25" s="85"/>
      <c r="D25" s="85"/>
      <c r="E25" s="85"/>
      <c r="F25" s="85"/>
      <c r="G25" s="9" t="s">
        <v>33</v>
      </c>
      <c r="H25" s="7">
        <f t="shared" ref="H25:K26" si="6">H45+H662+H715+H783</f>
        <v>68950.5</v>
      </c>
      <c r="I25" s="7">
        <f t="shared" si="6"/>
        <v>0</v>
      </c>
      <c r="J25" s="7">
        <f t="shared" si="6"/>
        <v>0</v>
      </c>
      <c r="K25" s="7">
        <f t="shared" si="6"/>
        <v>0</v>
      </c>
      <c r="L25" s="7">
        <f>L45+L662+L715+L783</f>
        <v>68950.5</v>
      </c>
      <c r="M25" s="7">
        <f>M45+M663+M716+M783</f>
        <v>0</v>
      </c>
    </row>
    <row r="26" spans="1:16" ht="21" customHeight="1" x14ac:dyDescent="0.25">
      <c r="A26" s="77"/>
      <c r="B26" s="77"/>
      <c r="C26" s="85"/>
      <c r="D26" s="85"/>
      <c r="E26" s="85"/>
      <c r="F26" s="85"/>
      <c r="G26" s="9" t="s">
        <v>200</v>
      </c>
      <c r="H26" s="7">
        <f t="shared" si="6"/>
        <v>87946.2</v>
      </c>
      <c r="I26" s="7">
        <f t="shared" si="6"/>
        <v>0</v>
      </c>
      <c r="J26" s="7">
        <f t="shared" si="6"/>
        <v>0</v>
      </c>
      <c r="K26" s="7">
        <f t="shared" si="6"/>
        <v>0</v>
      </c>
      <c r="L26" s="7">
        <f>L46+L663+L716+L784</f>
        <v>87946.2</v>
      </c>
      <c r="M26" s="7">
        <f>M46+M664+M717+M784</f>
        <v>0</v>
      </c>
    </row>
    <row r="27" spans="1:16" ht="15.75" x14ac:dyDescent="0.2">
      <c r="A27" s="109" t="s">
        <v>70</v>
      </c>
      <c r="B27" s="110"/>
      <c r="C27" s="110"/>
      <c r="D27" s="110"/>
      <c r="E27" s="110"/>
      <c r="F27" s="110"/>
      <c r="G27" s="110"/>
      <c r="H27" s="110"/>
      <c r="I27" s="110"/>
      <c r="J27" s="110"/>
      <c r="K27" s="110"/>
      <c r="L27" s="110"/>
      <c r="M27" s="111"/>
    </row>
    <row r="28" spans="1:16" ht="102" customHeight="1" x14ac:dyDescent="0.2">
      <c r="A28" s="68" t="s">
        <v>37</v>
      </c>
      <c r="B28" s="74"/>
      <c r="C28" s="74"/>
      <c r="D28" s="74"/>
      <c r="E28" s="74"/>
      <c r="F28" s="74"/>
      <c r="G28" s="16" t="s">
        <v>61</v>
      </c>
      <c r="H28" s="17">
        <f t="shared" ref="H28:K28" si="7">H29+H31+H33+H35+H36+H38+H39+H40+H42+H44+H45+H46</f>
        <v>10017945.9</v>
      </c>
      <c r="I28" s="17">
        <f t="shared" si="7"/>
        <v>117657</v>
      </c>
      <c r="J28" s="17">
        <f t="shared" si="7"/>
        <v>1206825.7</v>
      </c>
      <c r="K28" s="17">
        <f t="shared" si="7"/>
        <v>8489232</v>
      </c>
      <c r="L28" s="17">
        <f>L29+L31+L33+L35+L36+L38+L39+L40+L42+L44+L45+L46</f>
        <v>321888.2</v>
      </c>
      <c r="M28" s="18">
        <f t="shared" ref="M28" si="8">M29+M31+M33+M35+M36+M38+M39+M40+M42+M44+M45</f>
        <v>0</v>
      </c>
      <c r="N28" s="8"/>
      <c r="O28" s="8"/>
    </row>
    <row r="29" spans="1:16" ht="35.25" customHeight="1" x14ac:dyDescent="0.2">
      <c r="A29" s="69"/>
      <c r="B29" s="75"/>
      <c r="C29" s="75"/>
      <c r="D29" s="75"/>
      <c r="E29" s="75"/>
      <c r="F29" s="75"/>
      <c r="G29" s="16" t="s">
        <v>76</v>
      </c>
      <c r="H29" s="19">
        <f>J29+K29+L29+M29</f>
        <v>124964.7</v>
      </c>
      <c r="I29" s="19">
        <f>I48+O75+I62+I76+I89+I103+I116+I251+I129+I264+I277+I290+I316+I329+I353+I366</f>
        <v>2495.1</v>
      </c>
      <c r="J29" s="19">
        <f>J48+P75+J62+J76+J89+J103+J116+J251+J129+J264+J277+J290+J316+J329+J353+J366</f>
        <v>98793.9</v>
      </c>
      <c r="K29" s="19">
        <f>K48+Q75+K62+K76+K89+K103+K116+K251+K129+K264+K277+K290+K316+K329+K353+K366</f>
        <v>17534.8</v>
      </c>
      <c r="L29" s="19">
        <f>L48+R75+2524.5+L76+L89+L103+L116+L251+L129+L264+L277+L290+L316+L329+L353+L366</f>
        <v>8636</v>
      </c>
      <c r="M29" s="19">
        <f>M48+S75+M62+M76+M89+M103+M116+M251+M129+M264+M277+M290+M316+M329+M353+M366</f>
        <v>0</v>
      </c>
      <c r="N29" s="8"/>
    </row>
    <row r="30" spans="1:16" ht="45" x14ac:dyDescent="0.2">
      <c r="A30" s="69"/>
      <c r="B30" s="75"/>
      <c r="C30" s="75"/>
      <c r="D30" s="75"/>
      <c r="E30" s="75"/>
      <c r="F30" s="75"/>
      <c r="G30" s="20" t="s">
        <v>75</v>
      </c>
      <c r="H30" s="21">
        <f>J30+K30+L30+M30</f>
        <v>1837.2</v>
      </c>
      <c r="I30" s="21">
        <v>0</v>
      </c>
      <c r="J30" s="21">
        <v>0</v>
      </c>
      <c r="K30" s="21">
        <v>0</v>
      </c>
      <c r="L30" s="21">
        <v>1837.2</v>
      </c>
      <c r="M30" s="22">
        <v>0</v>
      </c>
      <c r="N30" s="8"/>
    </row>
    <row r="31" spans="1:16" ht="35.25" customHeight="1" x14ac:dyDescent="0.2">
      <c r="A31" s="69"/>
      <c r="B31" s="75"/>
      <c r="C31" s="75"/>
      <c r="D31" s="75"/>
      <c r="E31" s="75"/>
      <c r="F31" s="75"/>
      <c r="G31" s="23" t="s">
        <v>79</v>
      </c>
      <c r="H31" s="18">
        <f t="shared" ref="H31:H45" si="9">J31+K31+L31+M31</f>
        <v>9216.5</v>
      </c>
      <c r="I31" s="18">
        <f>I49+O76+I64+I77+I90+I104+I117+I252+I130+I265+I278+I291+I317+I330+I354+I367</f>
        <v>0</v>
      </c>
      <c r="J31" s="18">
        <f>J49+P76+J64+J77+J90+J104+J117+J252+J130+J265+J278+J291+J317+J330+J354+J367</f>
        <v>0</v>
      </c>
      <c r="K31" s="18">
        <f>K49+Q76+K64+K77+K90+K104+K117+K252+K130+K265+K278+K291+K317+K330+K354+K367</f>
        <v>0</v>
      </c>
      <c r="L31" s="18">
        <f>L49+R76+L77+1200+L104+L117+L252+L130+L265+L278+L291+L317+L330+L354+L367</f>
        <v>9216.5</v>
      </c>
      <c r="M31" s="18">
        <f>M49+S76+M64+M77+M90+M104+M117+M252+M130+M265+M278+M291+M317+M330+M354+M367</f>
        <v>0</v>
      </c>
    </row>
    <row r="32" spans="1:16" ht="45" x14ac:dyDescent="0.2">
      <c r="A32" s="69"/>
      <c r="B32" s="75"/>
      <c r="C32" s="75"/>
      <c r="D32" s="75"/>
      <c r="E32" s="75"/>
      <c r="F32" s="75"/>
      <c r="G32" s="20" t="s">
        <v>75</v>
      </c>
      <c r="H32" s="21">
        <f>K32+L32+M32+J32</f>
        <v>1200</v>
      </c>
      <c r="I32" s="21">
        <v>0</v>
      </c>
      <c r="J32" s="21">
        <v>0</v>
      </c>
      <c r="K32" s="21">
        <v>0</v>
      </c>
      <c r="L32" s="22">
        <v>1200</v>
      </c>
      <c r="M32" s="22">
        <v>0</v>
      </c>
    </row>
    <row r="33" spans="1:16" ht="33.75" customHeight="1" x14ac:dyDescent="0.25">
      <c r="A33" s="69"/>
      <c r="B33" s="75"/>
      <c r="C33" s="75"/>
      <c r="D33" s="75"/>
      <c r="E33" s="75"/>
      <c r="F33" s="75"/>
      <c r="G33" s="23" t="s">
        <v>74</v>
      </c>
      <c r="H33" s="7">
        <f t="shared" si="9"/>
        <v>13619.3</v>
      </c>
      <c r="I33" s="7">
        <f>I50+O77+I65+I78+I92+I105+I118+I253+I131+I266+I279+I292+I318+I331+I355+I368</f>
        <v>0</v>
      </c>
      <c r="J33" s="7">
        <f>J50+P77+J65+J78+J92+J105+J118+J253+J131+J266+J279+J292+J318+J331+J355+J368</f>
        <v>0</v>
      </c>
      <c r="K33" s="7">
        <f>K50+Q77+K65+K78+K92+K105+K118+K253+K131+K266+K279+K292+K318+K331+K355+K368</f>
        <v>0</v>
      </c>
      <c r="L33" s="7">
        <f>3908.3+L65+R77+L78+L92+L105+L118+L253+L131+L266+L279+L292+L318+L331+L355+L368</f>
        <v>13619.3</v>
      </c>
      <c r="M33" s="7">
        <f>M50+S77+M65+M78+M92+M105+M118+M253+M131+M266+M279+M292+M318+M331+M355+M368</f>
        <v>0</v>
      </c>
      <c r="N33" s="8"/>
    </row>
    <row r="34" spans="1:16" ht="45" x14ac:dyDescent="0.25">
      <c r="A34" s="69"/>
      <c r="B34" s="75"/>
      <c r="C34" s="75"/>
      <c r="D34" s="75"/>
      <c r="E34" s="75"/>
      <c r="F34" s="75"/>
      <c r="G34" s="20" t="s">
        <v>75</v>
      </c>
      <c r="H34" s="13">
        <f t="shared" si="9"/>
        <v>3908.3</v>
      </c>
      <c r="I34" s="13">
        <v>0</v>
      </c>
      <c r="J34" s="13">
        <v>0</v>
      </c>
      <c r="K34" s="13">
        <v>0</v>
      </c>
      <c r="L34" s="13">
        <v>3908.3</v>
      </c>
      <c r="M34" s="13">
        <v>0</v>
      </c>
      <c r="N34" s="8"/>
    </row>
    <row r="35" spans="1:16" ht="15.75" x14ac:dyDescent="0.25">
      <c r="A35" s="69"/>
      <c r="B35" s="75"/>
      <c r="C35" s="75"/>
      <c r="D35" s="75"/>
      <c r="E35" s="75"/>
      <c r="F35" s="75"/>
      <c r="G35" s="23" t="s">
        <v>2</v>
      </c>
      <c r="H35" s="7">
        <f t="shared" si="9"/>
        <v>69290.3</v>
      </c>
      <c r="I35" s="7">
        <f t="shared" ref="I35:M36" si="10">I52+O78+I66+I79+I93+I106+I119+I254+I132+I267+I280+I293+I319+I332+I356+I369</f>
        <v>0</v>
      </c>
      <c r="J35" s="7">
        <f t="shared" si="10"/>
        <v>0</v>
      </c>
      <c r="K35" s="7">
        <f t="shared" si="10"/>
        <v>11376.3</v>
      </c>
      <c r="L35" s="7">
        <f t="shared" si="10"/>
        <v>57914</v>
      </c>
      <c r="M35" s="7">
        <f t="shared" si="10"/>
        <v>0</v>
      </c>
    </row>
    <row r="36" spans="1:16" ht="33" customHeight="1" x14ac:dyDescent="0.25">
      <c r="A36" s="69"/>
      <c r="B36" s="75"/>
      <c r="C36" s="75"/>
      <c r="D36" s="75"/>
      <c r="E36" s="75"/>
      <c r="F36" s="75"/>
      <c r="G36" s="23" t="s">
        <v>78</v>
      </c>
      <c r="H36" s="7">
        <f t="shared" si="9"/>
        <v>35265</v>
      </c>
      <c r="I36" s="7">
        <f t="shared" si="10"/>
        <v>3238.3</v>
      </c>
      <c r="J36" s="7">
        <f t="shared" si="10"/>
        <v>0</v>
      </c>
      <c r="K36" s="7">
        <f t="shared" si="10"/>
        <v>3326</v>
      </c>
      <c r="L36" s="7">
        <f t="shared" si="10"/>
        <v>31939</v>
      </c>
      <c r="M36" s="7">
        <f t="shared" si="10"/>
        <v>0</v>
      </c>
      <c r="P36" s="14"/>
    </row>
    <row r="37" spans="1:16" ht="48.75" customHeight="1" x14ac:dyDescent="0.25">
      <c r="A37" s="69"/>
      <c r="B37" s="75"/>
      <c r="C37" s="75"/>
      <c r="D37" s="75"/>
      <c r="E37" s="75"/>
      <c r="F37" s="75"/>
      <c r="G37" s="20" t="s">
        <v>80</v>
      </c>
      <c r="H37" s="11">
        <f>J37+K37+L37</f>
        <v>3569.2</v>
      </c>
      <c r="I37" s="15">
        <v>0</v>
      </c>
      <c r="J37" s="12">
        <v>0</v>
      </c>
      <c r="K37" s="12">
        <v>3326</v>
      </c>
      <c r="L37" s="12">
        <v>243.2</v>
      </c>
      <c r="M37" s="12">
        <v>0</v>
      </c>
      <c r="P37" s="14"/>
    </row>
    <row r="38" spans="1:16" ht="15.75" x14ac:dyDescent="0.25">
      <c r="A38" s="69"/>
      <c r="B38" s="75"/>
      <c r="C38" s="75"/>
      <c r="D38" s="75"/>
      <c r="E38" s="75"/>
      <c r="F38" s="75"/>
      <c r="G38" s="16" t="s">
        <v>4</v>
      </c>
      <c r="H38" s="7">
        <f t="shared" si="9"/>
        <v>135827.79999999999</v>
      </c>
      <c r="I38" s="7">
        <f>I54+O80+I68+I81+I95+I108+I121+I256+I135+I269+I282+I295+I321+I334+I358+I371</f>
        <v>17215</v>
      </c>
      <c r="J38" s="7">
        <f>J54+P80+J68+J81+J95+J108+J121+J256+J135+J269+J282+J295+J321+J334+J358+J371</f>
        <v>0</v>
      </c>
      <c r="K38" s="7">
        <f>K54+Q80+K68+K81+K95+K108+K121+K256+K135+K269+K282+K295+K321+K334+K358+K371</f>
        <v>109434.8</v>
      </c>
      <c r="L38" s="7">
        <f>L54+R80+L68+L81+L95+L108+L121+L256+L135+L269+L282+L295+L321+L334+L358+L371</f>
        <v>26393</v>
      </c>
      <c r="M38" s="7">
        <f>M54+S80+M68+M81+M95+M108+M121+M256+M135+M269+M282+M295+M321+M334+M358+M371</f>
        <v>0</v>
      </c>
    </row>
    <row r="39" spans="1:16" ht="15.75" x14ac:dyDescent="0.25">
      <c r="A39" s="69"/>
      <c r="B39" s="75"/>
      <c r="C39" s="75"/>
      <c r="D39" s="75"/>
      <c r="E39" s="75"/>
      <c r="F39" s="75"/>
      <c r="G39" s="16" t="s">
        <v>23</v>
      </c>
      <c r="H39" s="7">
        <f>J39+K39+L39+M39</f>
        <v>28109.300000000003</v>
      </c>
      <c r="I39" s="7">
        <f>I55+O81+I69+I82+I96+I109+I122+I257+I136+I270+I283+I296+I309+I322+I335+I347+I359+I372+I398</f>
        <v>11097.9</v>
      </c>
      <c r="J39" s="7">
        <f>J55+P81+J69+J82+J96+J109+J122+J257+J136+J270+J283+J296+J309+J322+J335+J347+J359+J372+J398</f>
        <v>0</v>
      </c>
      <c r="K39" s="7">
        <f>K55+Q81+K69+K82+K96+K109+K122+K257+K136+K270+K283+K296+K309+K322+K335+K347+K359+K372+K398</f>
        <v>10227</v>
      </c>
      <c r="L39" s="7">
        <f>L55+R81+L69+L82+L96+L109+L122+L257+L136+L270+L283+L296+L309+L322+L335+L347+L359+L372+L398+L411+L436+L450</f>
        <v>17882.300000000003</v>
      </c>
      <c r="M39" s="7">
        <f>M55+S81+M69+M82+M96+M109+M122+M257+M136+M270+M283+M296+M322+M335+M359+M372</f>
        <v>0</v>
      </c>
    </row>
    <row r="40" spans="1:16" ht="33.75" customHeight="1" x14ac:dyDescent="0.25">
      <c r="A40" s="69"/>
      <c r="B40" s="75"/>
      <c r="C40" s="75"/>
      <c r="D40" s="75"/>
      <c r="E40" s="75"/>
      <c r="F40" s="75"/>
      <c r="G40" s="16" t="s">
        <v>136</v>
      </c>
      <c r="H40" s="7">
        <f>J40+K40+L40+M40</f>
        <v>2303033.1999999997</v>
      </c>
      <c r="I40" s="7">
        <f>I56+O82+I70+I83+I97+I110+I123+I258+I137+I271+I284+I297+I323+I336+I360+I374</f>
        <v>4131.6000000000004</v>
      </c>
      <c r="J40" s="7">
        <f>J56+P82+J70+J83+J97+J110+J123+J258+J137+J271+J284+J297+J323+J336+J360+J374</f>
        <v>0</v>
      </c>
      <c r="K40" s="7">
        <f>K56+Q82+K70+K83+K97+K110+K123+K258+K137+K271+K284+K297+K323+K336+K360+K374+K387+K464+K503+K542</f>
        <v>2273621.2999999998</v>
      </c>
      <c r="L40" s="7">
        <f>L56+R82+L70+L83+L97+L110+L123+L258+L137+L271+L284+L297+L323+L336+L360+L374+L387+L399+L437+L451+L464+L503+L542+L529</f>
        <v>29411.9</v>
      </c>
      <c r="M40" s="7">
        <f>M56+S82+M70+M83+M97+M110+M123+M258+M137+M271+M284+M297+M323+M336+M360+M374</f>
        <v>0</v>
      </c>
      <c r="P40" s="14"/>
    </row>
    <row r="41" spans="1:16" ht="45" x14ac:dyDescent="0.25">
      <c r="A41" s="69"/>
      <c r="B41" s="75"/>
      <c r="C41" s="75"/>
      <c r="D41" s="75"/>
      <c r="E41" s="75"/>
      <c r="F41" s="75"/>
      <c r="G41" s="20" t="s">
        <v>80</v>
      </c>
      <c r="H41" s="7">
        <f>H438</f>
        <v>1101.0999999999999</v>
      </c>
      <c r="I41" s="7">
        <f>I438</f>
        <v>1101.0999999999999</v>
      </c>
      <c r="J41" s="7">
        <f t="shared" ref="J41:M41" si="11">J438</f>
        <v>0</v>
      </c>
      <c r="K41" s="7">
        <f t="shared" si="11"/>
        <v>0</v>
      </c>
      <c r="L41" s="7">
        <f>L438</f>
        <v>1101.0999999999999</v>
      </c>
      <c r="M41" s="7">
        <f t="shared" si="11"/>
        <v>0</v>
      </c>
      <c r="P41" s="14"/>
    </row>
    <row r="42" spans="1:16" ht="15.75" x14ac:dyDescent="0.25">
      <c r="A42" s="69"/>
      <c r="B42" s="75"/>
      <c r="C42" s="75"/>
      <c r="D42" s="75"/>
      <c r="E42" s="75"/>
      <c r="F42" s="75"/>
      <c r="G42" s="16" t="s">
        <v>171</v>
      </c>
      <c r="H42" s="7">
        <f t="shared" si="9"/>
        <v>4706348</v>
      </c>
      <c r="I42" s="7">
        <f>I57+I71+I84+I98+I111+I124+I138+I259+I272+I285+I298+I311+I324+I361+I375+I400+I425+I439+I452+I465+I504+I530+I543+I582+I595+I608+I621</f>
        <v>42901.200000000004</v>
      </c>
      <c r="J42" s="7">
        <f>J57+J71+J84+J98+J111+J124+J138+J259+J272+J285+J298+J311+J324+J361+J375+J400+J425+J439+J452+J465+J504+J530+J543+J582+J595+J608+J621</f>
        <v>1108031.8</v>
      </c>
      <c r="K42" s="7">
        <f>K57+K71+K84+K98+K111+K124+K138+K259+K272+K285+K298+K311+K324+K361+K375+K400+K425+K439+K452+K465+K504+K530+K543+K582+K595+K608+K621</f>
        <v>3502829.1999999997</v>
      </c>
      <c r="L42" s="7">
        <f>L57+L71+L84+L98+L111+L124+L138+L259+L272+L285+L298+L311+L324+L361+L375+L400+L425+L439+L452+L465+L504+L530+L543+L582+L595+L608+L621</f>
        <v>95487.000000000015</v>
      </c>
      <c r="M42" s="7">
        <f>M57+M71+M84+M98+M111+M124+M138+M259+M272+M285+M298+M311+M324+M361+M375+M400+M425+M439+M452+M465+M504+M530+M543+M582+M595+M608+M621</f>
        <v>0</v>
      </c>
    </row>
    <row r="43" spans="1:16" ht="45" x14ac:dyDescent="0.25">
      <c r="A43" s="69"/>
      <c r="B43" s="75"/>
      <c r="C43" s="75"/>
      <c r="D43" s="75"/>
      <c r="E43" s="75"/>
      <c r="F43" s="75"/>
      <c r="G43" s="20" t="s">
        <v>80</v>
      </c>
      <c r="H43" s="13">
        <f t="shared" ref="H43:J43" si="12">H139</f>
        <v>10990</v>
      </c>
      <c r="I43" s="13">
        <f t="shared" si="12"/>
        <v>0</v>
      </c>
      <c r="J43" s="13">
        <f t="shared" si="12"/>
        <v>0</v>
      </c>
      <c r="K43" s="13">
        <f>K139</f>
        <v>10330.6</v>
      </c>
      <c r="L43" s="13">
        <f>L139</f>
        <v>659.4</v>
      </c>
      <c r="M43" s="13">
        <f t="shared" ref="M43" si="13">M139</f>
        <v>0</v>
      </c>
    </row>
    <row r="44" spans="1:16" ht="15.75" x14ac:dyDescent="0.25">
      <c r="A44" s="69"/>
      <c r="B44" s="75"/>
      <c r="C44" s="75"/>
      <c r="D44" s="75"/>
      <c r="E44" s="75"/>
      <c r="F44" s="75"/>
      <c r="G44" s="16" t="s">
        <v>32</v>
      </c>
      <c r="H44" s="7">
        <f>J44+K44+L44+M44</f>
        <v>2592271.8000000003</v>
      </c>
      <c r="I44" s="7">
        <f>I58+O84+I72+I85+I99+I112+I125+I260+I140+I273+I286+I299+I325+I338+I362+I376+I622</f>
        <v>36577.899999999994</v>
      </c>
      <c r="J44" s="7">
        <f>J58+P84+J72+J85+J99+J112+J125+J260+J140+J273+J286+J299+J325+J338+J362+J376+J622</f>
        <v>0</v>
      </c>
      <c r="K44" s="7">
        <f>K58+Q84+K72+K85+K99+K112+K125+K260+K140+K273+K286+K299+K325+K338+K362+K376+K389+K466+K440+K505+K544+K609+K622</f>
        <v>2560882.6</v>
      </c>
      <c r="L44" s="7">
        <f>L58+R84+L72+L85+L99+L112+L125+L260+L140+L273+L286+L299+L325+L338+L362+L376+L389+L401+L440+L453+L466+L505+L544+L583+L609+L622</f>
        <v>31389.200000000001</v>
      </c>
      <c r="M44" s="7">
        <f>M58+S84+M72+M85+M99+M112+M125+M260+M140+M273+M286+M299+M325+M338+M362+M376</f>
        <v>0</v>
      </c>
    </row>
    <row r="45" spans="1:16" ht="15.75" x14ac:dyDescent="0.25">
      <c r="A45" s="69"/>
      <c r="B45" s="75"/>
      <c r="C45" s="75"/>
      <c r="D45" s="75"/>
      <c r="E45" s="75"/>
      <c r="F45" s="75"/>
      <c r="G45" s="16" t="s">
        <v>33</v>
      </c>
      <c r="H45" s="7">
        <f t="shared" si="9"/>
        <v>0</v>
      </c>
      <c r="I45" s="7">
        <f>I59+O85+I73+I86+I101+I114+I127+I262+I142+I275+I288+I301+I327+I339+I364+I378</f>
        <v>0</v>
      </c>
      <c r="J45" s="7">
        <f>J59+P85+J73+J86+J101+J114+J127+J262+J142+J275+J288+J301+J327+J339+J364+J378</f>
        <v>0</v>
      </c>
      <c r="K45" s="7">
        <f>K59+Q85+K73+K86+K101+K114+K127+K262+K142+K275+K288+K301+K327+K339+K364+K378+K390+K468+K442+K507+K546</f>
        <v>0</v>
      </c>
      <c r="L45" s="7">
        <f>L59+R85+L73+L86+L100+L113+L126+L261+L141+L274+L287+L300+L326+L339+L363+L377+L390+L402+L441+L454+L467+L506+L545+L584+L610+L623</f>
        <v>0</v>
      </c>
      <c r="M45" s="7">
        <f>M59+S85+M73+M86+M101+M114+M127+M262+M142+M275+M288+M301+M327+M339+M364+M378</f>
        <v>0</v>
      </c>
    </row>
    <row r="46" spans="1:16" ht="15.75" x14ac:dyDescent="0.25">
      <c r="A46" s="70"/>
      <c r="B46" s="76"/>
      <c r="C46" s="76"/>
      <c r="D46" s="76"/>
      <c r="E46" s="76"/>
      <c r="F46" s="76"/>
      <c r="G46" s="16" t="s">
        <v>200</v>
      </c>
      <c r="H46" s="7">
        <f t="shared" ref="H46:K46" si="14">H60+H74+H87+H101+H114+H127+H142+H262+H275+H288+H301+H314+H327+H364+H378+H403+H428+H442+H455+H468+H507+H533+H546+H585+H598+H611+H624</f>
        <v>0</v>
      </c>
      <c r="I46" s="7">
        <f t="shared" si="14"/>
        <v>0</v>
      </c>
      <c r="J46" s="7">
        <f t="shared" si="14"/>
        <v>0</v>
      </c>
      <c r="K46" s="7">
        <f t="shared" si="14"/>
        <v>0</v>
      </c>
      <c r="L46" s="7">
        <f>L60+L74+L87+L101+L114+L127+L142+L262+L275+L288+L301+L314+L327+L364+L378+L403+L428+L442+L455+L468+L507+L533+L546+L585+L598+L611+L624</f>
        <v>0</v>
      </c>
      <c r="M46" s="7">
        <f>M60+M74+M87+M101+M114+M127+M142+M262+M275+M288+M301+M314+M327+M364+M378+M403+M428+M442+M455+M468+M507+M533+M546+M585+M598+M611+M624</f>
        <v>0</v>
      </c>
    </row>
    <row r="47" spans="1:16" ht="95.25" customHeight="1" x14ac:dyDescent="0.2">
      <c r="A47" s="68" t="s">
        <v>101</v>
      </c>
      <c r="B47" s="68" t="s">
        <v>12</v>
      </c>
      <c r="C47" s="68" t="s">
        <v>51</v>
      </c>
      <c r="D47" s="82">
        <v>20898.7</v>
      </c>
      <c r="E47" s="68" t="s">
        <v>18</v>
      </c>
      <c r="F47" s="68" t="s">
        <v>95</v>
      </c>
      <c r="G47" s="24" t="s">
        <v>71</v>
      </c>
      <c r="H47" s="18">
        <f>H48+H49+H50+H52+H53+H54+H55+H56+H57+H58+H59</f>
        <v>20898.7</v>
      </c>
      <c r="I47" s="18">
        <f>I48+I49+I50+I52+I53+I54</f>
        <v>0</v>
      </c>
      <c r="J47" s="18">
        <f>J48+J49+J50+J52+J53+J54</f>
        <v>0</v>
      </c>
      <c r="K47" s="18">
        <v>0</v>
      </c>
      <c r="L47" s="18">
        <f>L48+L49+3908.3+L52+L53+L54+L55+L56+L57+L58+L59</f>
        <v>20898.7</v>
      </c>
      <c r="M47" s="18">
        <v>0</v>
      </c>
      <c r="N47" s="8"/>
    </row>
    <row r="48" spans="1:16" ht="15.75" x14ac:dyDescent="0.2">
      <c r="A48" s="69"/>
      <c r="B48" s="69"/>
      <c r="C48" s="69"/>
      <c r="D48" s="83"/>
      <c r="E48" s="69"/>
      <c r="F48" s="69"/>
      <c r="G48" s="24" t="s">
        <v>0</v>
      </c>
      <c r="H48" s="19">
        <v>279.3</v>
      </c>
      <c r="I48" s="19">
        <v>0</v>
      </c>
      <c r="J48" s="19">
        <v>0</v>
      </c>
      <c r="K48" s="19">
        <v>0</v>
      </c>
      <c r="L48" s="19">
        <v>279.3</v>
      </c>
      <c r="M48" s="19">
        <v>0</v>
      </c>
    </row>
    <row r="49" spans="1:14" ht="15.75" x14ac:dyDescent="0.2">
      <c r="A49" s="69"/>
      <c r="B49" s="69"/>
      <c r="C49" s="69"/>
      <c r="D49" s="83"/>
      <c r="E49" s="69"/>
      <c r="F49" s="69"/>
      <c r="G49" s="24" t="s">
        <v>5</v>
      </c>
      <c r="H49" s="19">
        <v>7999</v>
      </c>
      <c r="I49" s="19">
        <v>0</v>
      </c>
      <c r="J49" s="19">
        <v>0</v>
      </c>
      <c r="K49" s="19">
        <v>0</v>
      </c>
      <c r="L49" s="19">
        <v>7999</v>
      </c>
      <c r="M49" s="19">
        <v>0</v>
      </c>
      <c r="N49" s="8"/>
    </row>
    <row r="50" spans="1:14" ht="15.75" x14ac:dyDescent="0.2">
      <c r="A50" s="69"/>
      <c r="B50" s="69"/>
      <c r="C50" s="69"/>
      <c r="D50" s="83"/>
      <c r="E50" s="69"/>
      <c r="F50" s="69"/>
      <c r="G50" s="24" t="s">
        <v>74</v>
      </c>
      <c r="H50" s="19">
        <f>3908.3</f>
        <v>3908.3</v>
      </c>
      <c r="I50" s="19">
        <v>0</v>
      </c>
      <c r="J50" s="19">
        <v>0</v>
      </c>
      <c r="K50" s="19">
        <v>0</v>
      </c>
      <c r="L50" s="19">
        <v>3908.3</v>
      </c>
      <c r="M50" s="25">
        <v>0</v>
      </c>
      <c r="N50" s="8"/>
    </row>
    <row r="51" spans="1:14" ht="45" x14ac:dyDescent="0.2">
      <c r="A51" s="69"/>
      <c r="B51" s="69"/>
      <c r="C51" s="69"/>
      <c r="D51" s="83"/>
      <c r="E51" s="69"/>
      <c r="F51" s="69"/>
      <c r="G51" s="26" t="s">
        <v>75</v>
      </c>
      <c r="H51" s="21">
        <f>J51+K51+L51+M51</f>
        <v>3908.3</v>
      </c>
      <c r="I51" s="21">
        <v>0</v>
      </c>
      <c r="J51" s="21">
        <v>0</v>
      </c>
      <c r="K51" s="21">
        <v>0</v>
      </c>
      <c r="L51" s="21">
        <v>3908.3</v>
      </c>
      <c r="M51" s="22">
        <v>0</v>
      </c>
      <c r="N51" s="8"/>
    </row>
    <row r="52" spans="1:14" ht="15.75" x14ac:dyDescent="0.2">
      <c r="A52" s="69"/>
      <c r="B52" s="69"/>
      <c r="C52" s="69"/>
      <c r="D52" s="83"/>
      <c r="E52" s="69"/>
      <c r="F52" s="69"/>
      <c r="G52" s="24" t="s">
        <v>2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</row>
    <row r="53" spans="1:14" ht="15.75" x14ac:dyDescent="0.2">
      <c r="A53" s="69"/>
      <c r="B53" s="69"/>
      <c r="C53" s="69"/>
      <c r="D53" s="83"/>
      <c r="E53" s="69"/>
      <c r="F53" s="69"/>
      <c r="G53" s="24" t="s">
        <v>3</v>
      </c>
      <c r="H53" s="19">
        <f t="shared" ref="H53:H59" si="15">J53+K53+L53+M53</f>
        <v>7695.7</v>
      </c>
      <c r="I53" s="19">
        <v>0</v>
      </c>
      <c r="J53" s="19">
        <v>0</v>
      </c>
      <c r="K53" s="19">
        <v>0</v>
      </c>
      <c r="L53" s="19">
        <v>7695.7</v>
      </c>
      <c r="M53" s="19">
        <v>0</v>
      </c>
      <c r="N53" s="8"/>
    </row>
    <row r="54" spans="1:14" ht="15.75" x14ac:dyDescent="0.2">
      <c r="A54" s="69"/>
      <c r="B54" s="69"/>
      <c r="C54" s="69"/>
      <c r="D54" s="83"/>
      <c r="E54" s="69"/>
      <c r="F54" s="69"/>
      <c r="G54" s="24" t="s">
        <v>4</v>
      </c>
      <c r="H54" s="19">
        <f t="shared" si="15"/>
        <v>1016.4</v>
      </c>
      <c r="I54" s="19">
        <v>0</v>
      </c>
      <c r="J54" s="19">
        <v>0</v>
      </c>
      <c r="K54" s="19">
        <v>0</v>
      </c>
      <c r="L54" s="19">
        <v>1016.4</v>
      </c>
      <c r="M54" s="19">
        <v>0</v>
      </c>
    </row>
    <row r="55" spans="1:14" ht="15.75" x14ac:dyDescent="0.2">
      <c r="A55" s="69"/>
      <c r="B55" s="69"/>
      <c r="C55" s="69"/>
      <c r="D55" s="83"/>
      <c r="E55" s="69"/>
      <c r="F55" s="69"/>
      <c r="G55" s="24" t="s">
        <v>23</v>
      </c>
      <c r="H55" s="19">
        <f t="shared" si="15"/>
        <v>0</v>
      </c>
      <c r="I55" s="19">
        <v>0</v>
      </c>
      <c r="J55" s="19">
        <v>0</v>
      </c>
      <c r="K55" s="19">
        <v>0</v>
      </c>
      <c r="L55" s="19">
        <f>1067.3-1067.3+1067.3-1067.3</f>
        <v>0</v>
      </c>
      <c r="M55" s="19">
        <v>0</v>
      </c>
    </row>
    <row r="56" spans="1:14" ht="15.75" x14ac:dyDescent="0.2">
      <c r="A56" s="69"/>
      <c r="B56" s="69"/>
      <c r="C56" s="69"/>
      <c r="D56" s="83"/>
      <c r="E56" s="69"/>
      <c r="F56" s="69"/>
      <c r="G56" s="24" t="s">
        <v>30</v>
      </c>
      <c r="H56" s="19">
        <f t="shared" si="15"/>
        <v>0</v>
      </c>
      <c r="I56" s="19">
        <v>0</v>
      </c>
      <c r="J56" s="19">
        <v>0</v>
      </c>
      <c r="K56" s="19">
        <v>0</v>
      </c>
      <c r="L56" s="19">
        <v>0</v>
      </c>
      <c r="M56" s="19">
        <v>0</v>
      </c>
    </row>
    <row r="57" spans="1:14" ht="15.75" x14ac:dyDescent="0.2">
      <c r="A57" s="69"/>
      <c r="B57" s="69"/>
      <c r="C57" s="69"/>
      <c r="D57" s="83"/>
      <c r="E57" s="69"/>
      <c r="F57" s="69"/>
      <c r="G57" s="24" t="s">
        <v>31</v>
      </c>
      <c r="H57" s="19">
        <f t="shared" si="15"/>
        <v>0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</row>
    <row r="58" spans="1:14" ht="15.75" x14ac:dyDescent="0.2">
      <c r="A58" s="69"/>
      <c r="B58" s="69"/>
      <c r="C58" s="69"/>
      <c r="D58" s="83"/>
      <c r="E58" s="69"/>
      <c r="F58" s="69"/>
      <c r="G58" s="24" t="s">
        <v>32</v>
      </c>
      <c r="H58" s="19">
        <f t="shared" si="15"/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</row>
    <row r="59" spans="1:14" ht="15.75" x14ac:dyDescent="0.2">
      <c r="A59" s="69"/>
      <c r="B59" s="69"/>
      <c r="C59" s="69"/>
      <c r="D59" s="83"/>
      <c r="E59" s="69"/>
      <c r="F59" s="69"/>
      <c r="G59" s="24" t="s">
        <v>33</v>
      </c>
      <c r="H59" s="19">
        <f t="shared" si="15"/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</row>
    <row r="60" spans="1:14" ht="15.75" x14ac:dyDescent="0.2">
      <c r="A60" s="70"/>
      <c r="B60" s="70"/>
      <c r="C60" s="70"/>
      <c r="D60" s="84"/>
      <c r="E60" s="70"/>
      <c r="F60" s="70"/>
      <c r="G60" s="24" t="s">
        <v>200</v>
      </c>
      <c r="H60" s="19">
        <f t="shared" ref="H60" si="16">J60+K60+L60+M60</f>
        <v>0</v>
      </c>
      <c r="I60" s="19">
        <v>0</v>
      </c>
      <c r="J60" s="19">
        <v>0</v>
      </c>
      <c r="K60" s="19">
        <v>0</v>
      </c>
      <c r="L60" s="19">
        <v>0</v>
      </c>
      <c r="M60" s="19">
        <v>0</v>
      </c>
    </row>
    <row r="61" spans="1:14" ht="95.25" customHeight="1" x14ac:dyDescent="0.2">
      <c r="A61" s="68" t="s">
        <v>38</v>
      </c>
      <c r="B61" s="68" t="s">
        <v>12</v>
      </c>
      <c r="C61" s="68" t="s">
        <v>13</v>
      </c>
      <c r="D61" s="71">
        <v>89901.1</v>
      </c>
      <c r="E61" s="68" t="s">
        <v>49</v>
      </c>
      <c r="F61" s="68" t="s">
        <v>106</v>
      </c>
      <c r="G61" s="24" t="s">
        <v>71</v>
      </c>
      <c r="H61" s="18">
        <f>H62+H64+H65+H66+H67+H68+H69</f>
        <v>89901.1</v>
      </c>
      <c r="I61" s="18">
        <f>I62+I64+I65+I66+I67+I68</f>
        <v>0</v>
      </c>
      <c r="J61" s="18">
        <f>J62+J64+J65+J66+J67+J68</f>
        <v>0</v>
      </c>
      <c r="K61" s="18">
        <f>K62+K64+K65+K66+K67+K68</f>
        <v>0</v>
      </c>
      <c r="L61" s="18">
        <f>L64+L65+L66+L67+L68+2524.5+L69</f>
        <v>89901.1</v>
      </c>
      <c r="M61" s="18">
        <f>M62+M64+M65+M66+M67+M68</f>
        <v>0</v>
      </c>
    </row>
    <row r="62" spans="1:14" ht="15.75" x14ac:dyDescent="0.2">
      <c r="A62" s="69"/>
      <c r="B62" s="69"/>
      <c r="C62" s="69"/>
      <c r="D62" s="72"/>
      <c r="E62" s="69"/>
      <c r="F62" s="69"/>
      <c r="G62" s="24" t="s">
        <v>76</v>
      </c>
      <c r="H62" s="19">
        <v>2524.5</v>
      </c>
      <c r="I62" s="19">
        <v>0</v>
      </c>
      <c r="J62" s="19">
        <v>0</v>
      </c>
      <c r="K62" s="19">
        <v>0</v>
      </c>
      <c r="L62" s="19">
        <v>2524.5</v>
      </c>
      <c r="M62" s="25">
        <v>0</v>
      </c>
    </row>
    <row r="63" spans="1:14" ht="45" x14ac:dyDescent="0.2">
      <c r="A63" s="69"/>
      <c r="B63" s="69"/>
      <c r="C63" s="69"/>
      <c r="D63" s="72"/>
      <c r="E63" s="69"/>
      <c r="F63" s="69"/>
      <c r="G63" s="20" t="s">
        <v>75</v>
      </c>
      <c r="H63" s="21">
        <f>J63+K63+L63+M63</f>
        <v>1837.2</v>
      </c>
      <c r="I63" s="21">
        <v>0</v>
      </c>
      <c r="J63" s="21">
        <v>0</v>
      </c>
      <c r="K63" s="21">
        <v>0</v>
      </c>
      <c r="L63" s="21">
        <v>1837.2</v>
      </c>
      <c r="M63" s="22">
        <v>0</v>
      </c>
    </row>
    <row r="64" spans="1:14" ht="15.75" x14ac:dyDescent="0.2">
      <c r="A64" s="69"/>
      <c r="B64" s="69"/>
      <c r="C64" s="69"/>
      <c r="D64" s="72"/>
      <c r="E64" s="69"/>
      <c r="F64" s="69"/>
      <c r="G64" s="24" t="s">
        <v>5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</row>
    <row r="65" spans="1:13" ht="15.75" x14ac:dyDescent="0.25">
      <c r="A65" s="69"/>
      <c r="B65" s="69"/>
      <c r="C65" s="69"/>
      <c r="D65" s="72"/>
      <c r="E65" s="69"/>
      <c r="F65" s="69"/>
      <c r="G65" s="24" t="s">
        <v>1</v>
      </c>
      <c r="H65" s="19">
        <f>J65+K65+L65+M65</f>
        <v>9700</v>
      </c>
      <c r="I65" s="7">
        <v>0</v>
      </c>
      <c r="J65" s="7">
        <v>0</v>
      </c>
      <c r="K65" s="7">
        <v>0</v>
      </c>
      <c r="L65" s="19">
        <v>9700</v>
      </c>
      <c r="M65" s="19">
        <v>0</v>
      </c>
    </row>
    <row r="66" spans="1:13" ht="15.75" x14ac:dyDescent="0.2">
      <c r="A66" s="69"/>
      <c r="B66" s="69"/>
      <c r="C66" s="69"/>
      <c r="D66" s="72"/>
      <c r="E66" s="69"/>
      <c r="F66" s="69"/>
      <c r="G66" s="24" t="s">
        <v>2</v>
      </c>
      <c r="H66" s="19">
        <f>J66+K66+L66+M66</f>
        <v>55770.7</v>
      </c>
      <c r="I66" s="19">
        <v>0</v>
      </c>
      <c r="J66" s="19">
        <v>0</v>
      </c>
      <c r="K66" s="19">
        <v>0</v>
      </c>
      <c r="L66" s="19">
        <v>55770.7</v>
      </c>
      <c r="M66" s="19">
        <v>0</v>
      </c>
    </row>
    <row r="67" spans="1:13" ht="15.75" x14ac:dyDescent="0.2">
      <c r="A67" s="69"/>
      <c r="B67" s="69"/>
      <c r="C67" s="69"/>
      <c r="D67" s="72"/>
      <c r="E67" s="69"/>
      <c r="F67" s="69"/>
      <c r="G67" s="24" t="s">
        <v>3</v>
      </c>
      <c r="H67" s="19">
        <f>J67+K67+L67+M67</f>
        <v>20706</v>
      </c>
      <c r="I67" s="19">
        <v>0</v>
      </c>
      <c r="J67" s="19">
        <v>0</v>
      </c>
      <c r="K67" s="19">
        <v>0</v>
      </c>
      <c r="L67" s="19">
        <f>23684.2-528.2-2450</f>
        <v>20706</v>
      </c>
      <c r="M67" s="19">
        <v>0</v>
      </c>
    </row>
    <row r="68" spans="1:13" ht="15.75" x14ac:dyDescent="0.2">
      <c r="A68" s="69"/>
      <c r="B68" s="69"/>
      <c r="C68" s="69"/>
      <c r="D68" s="72"/>
      <c r="E68" s="69"/>
      <c r="F68" s="69"/>
      <c r="G68" s="24" t="s">
        <v>4</v>
      </c>
      <c r="H68" s="19">
        <f>J68+K68+L68+M68</f>
        <v>1153.0999999999999</v>
      </c>
      <c r="I68" s="19">
        <v>0</v>
      </c>
      <c r="J68" s="19">
        <v>0</v>
      </c>
      <c r="K68" s="19">
        <v>0</v>
      </c>
      <c r="L68" s="19">
        <v>1153.0999999999999</v>
      </c>
      <c r="M68" s="19">
        <v>0</v>
      </c>
    </row>
    <row r="69" spans="1:13" ht="15.75" x14ac:dyDescent="0.2">
      <c r="A69" s="69"/>
      <c r="B69" s="69"/>
      <c r="C69" s="69"/>
      <c r="D69" s="72"/>
      <c r="E69" s="69"/>
      <c r="F69" s="69"/>
      <c r="G69" s="24" t="s">
        <v>23</v>
      </c>
      <c r="H69" s="19">
        <f>J69+K69+L69+M69</f>
        <v>46.800000000000004</v>
      </c>
      <c r="I69" s="19">
        <v>0</v>
      </c>
      <c r="J69" s="19">
        <v>0</v>
      </c>
      <c r="K69" s="19">
        <v>0</v>
      </c>
      <c r="L69" s="19">
        <f>49.2-2.4</f>
        <v>46.800000000000004</v>
      </c>
      <c r="M69" s="19">
        <v>0</v>
      </c>
    </row>
    <row r="70" spans="1:13" ht="15.75" x14ac:dyDescent="0.2">
      <c r="A70" s="69"/>
      <c r="B70" s="69"/>
      <c r="C70" s="69"/>
      <c r="D70" s="72"/>
      <c r="E70" s="69"/>
      <c r="F70" s="69"/>
      <c r="G70" s="24" t="s">
        <v>30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</row>
    <row r="71" spans="1:13" ht="15.75" x14ac:dyDescent="0.2">
      <c r="A71" s="69"/>
      <c r="B71" s="69"/>
      <c r="C71" s="69"/>
      <c r="D71" s="72"/>
      <c r="E71" s="69"/>
      <c r="F71" s="69"/>
      <c r="G71" s="24" t="s">
        <v>31</v>
      </c>
      <c r="H71" s="19">
        <v>0</v>
      </c>
      <c r="I71" s="19">
        <v>0</v>
      </c>
      <c r="J71" s="19">
        <v>0</v>
      </c>
      <c r="K71" s="19">
        <v>0</v>
      </c>
      <c r="L71" s="19">
        <v>0</v>
      </c>
      <c r="M71" s="19">
        <v>0</v>
      </c>
    </row>
    <row r="72" spans="1:13" ht="15.75" x14ac:dyDescent="0.2">
      <c r="A72" s="69"/>
      <c r="B72" s="69"/>
      <c r="C72" s="69"/>
      <c r="D72" s="72"/>
      <c r="E72" s="69"/>
      <c r="F72" s="69"/>
      <c r="G72" s="24" t="s">
        <v>32</v>
      </c>
      <c r="H72" s="19">
        <v>0</v>
      </c>
      <c r="I72" s="19">
        <v>0</v>
      </c>
      <c r="J72" s="19">
        <v>0</v>
      </c>
      <c r="K72" s="19">
        <v>0</v>
      </c>
      <c r="L72" s="19">
        <v>0</v>
      </c>
      <c r="M72" s="19">
        <v>0</v>
      </c>
    </row>
    <row r="73" spans="1:13" ht="15.75" x14ac:dyDescent="0.2">
      <c r="A73" s="69"/>
      <c r="B73" s="69"/>
      <c r="C73" s="69"/>
      <c r="D73" s="72"/>
      <c r="E73" s="69"/>
      <c r="F73" s="69"/>
      <c r="G73" s="24" t="s">
        <v>33</v>
      </c>
      <c r="H73" s="19">
        <v>0</v>
      </c>
      <c r="I73" s="19">
        <v>0</v>
      </c>
      <c r="J73" s="19">
        <v>0</v>
      </c>
      <c r="K73" s="19">
        <v>0</v>
      </c>
      <c r="L73" s="19">
        <v>0</v>
      </c>
      <c r="M73" s="19">
        <v>0</v>
      </c>
    </row>
    <row r="74" spans="1:13" ht="15.75" x14ac:dyDescent="0.2">
      <c r="A74" s="70"/>
      <c r="B74" s="70"/>
      <c r="C74" s="70"/>
      <c r="D74" s="73"/>
      <c r="E74" s="70"/>
      <c r="F74" s="70"/>
      <c r="G74" s="24" t="s">
        <v>200</v>
      </c>
      <c r="H74" s="19">
        <v>0</v>
      </c>
      <c r="I74" s="19">
        <v>0</v>
      </c>
      <c r="J74" s="19">
        <v>0</v>
      </c>
      <c r="K74" s="19">
        <v>0</v>
      </c>
      <c r="L74" s="19">
        <v>0</v>
      </c>
      <c r="M74" s="19">
        <v>0</v>
      </c>
    </row>
    <row r="75" spans="1:13" ht="96" customHeight="1" x14ac:dyDescent="0.2">
      <c r="A75" s="68" t="s">
        <v>39</v>
      </c>
      <c r="B75" s="68" t="s">
        <v>12</v>
      </c>
      <c r="C75" s="68" t="s">
        <v>209</v>
      </c>
      <c r="D75" s="71">
        <v>5540</v>
      </c>
      <c r="E75" s="68" t="s">
        <v>147</v>
      </c>
      <c r="F75" s="68" t="s">
        <v>147</v>
      </c>
      <c r="G75" s="24" t="s">
        <v>71</v>
      </c>
      <c r="H75" s="18">
        <v>5540</v>
      </c>
      <c r="I75" s="18">
        <v>0</v>
      </c>
      <c r="J75" s="18">
        <v>0</v>
      </c>
      <c r="K75" s="18">
        <v>5000</v>
      </c>
      <c r="L75" s="18">
        <v>540</v>
      </c>
      <c r="M75" s="18">
        <v>0</v>
      </c>
    </row>
    <row r="76" spans="1:13" ht="15.75" x14ac:dyDescent="0.2">
      <c r="A76" s="69"/>
      <c r="B76" s="69"/>
      <c r="C76" s="69"/>
      <c r="D76" s="72"/>
      <c r="E76" s="69"/>
      <c r="F76" s="69"/>
      <c r="G76" s="24" t="s">
        <v>0</v>
      </c>
      <c r="H76" s="19">
        <v>5540</v>
      </c>
      <c r="I76" s="19">
        <v>0</v>
      </c>
      <c r="J76" s="19">
        <v>0</v>
      </c>
      <c r="K76" s="19">
        <v>5000</v>
      </c>
      <c r="L76" s="19">
        <v>540</v>
      </c>
      <c r="M76" s="19">
        <v>0</v>
      </c>
    </row>
    <row r="77" spans="1:13" ht="15.75" x14ac:dyDescent="0.2">
      <c r="A77" s="69"/>
      <c r="B77" s="69"/>
      <c r="C77" s="69"/>
      <c r="D77" s="72"/>
      <c r="E77" s="69"/>
      <c r="F77" s="69"/>
      <c r="G77" s="24" t="s">
        <v>5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</row>
    <row r="78" spans="1:13" ht="15.75" x14ac:dyDescent="0.2">
      <c r="A78" s="69"/>
      <c r="B78" s="69"/>
      <c r="C78" s="69"/>
      <c r="D78" s="72"/>
      <c r="E78" s="69"/>
      <c r="F78" s="69"/>
      <c r="G78" s="24" t="s">
        <v>1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</row>
    <row r="79" spans="1:13" ht="15.75" x14ac:dyDescent="0.2">
      <c r="A79" s="69"/>
      <c r="B79" s="69"/>
      <c r="C79" s="69"/>
      <c r="D79" s="72"/>
      <c r="E79" s="69"/>
      <c r="F79" s="69"/>
      <c r="G79" s="24" t="s">
        <v>2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</row>
    <row r="80" spans="1:13" ht="15.75" x14ac:dyDescent="0.2">
      <c r="A80" s="69"/>
      <c r="B80" s="69"/>
      <c r="C80" s="69"/>
      <c r="D80" s="72"/>
      <c r="E80" s="69"/>
      <c r="F80" s="69"/>
      <c r="G80" s="24" t="s">
        <v>3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</row>
    <row r="81" spans="1:14" ht="15.75" x14ac:dyDescent="0.2">
      <c r="A81" s="69"/>
      <c r="B81" s="69"/>
      <c r="C81" s="69"/>
      <c r="D81" s="72"/>
      <c r="E81" s="69"/>
      <c r="F81" s="69"/>
      <c r="G81" s="24" t="s">
        <v>4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</row>
    <row r="82" spans="1:14" ht="15.75" x14ac:dyDescent="0.2">
      <c r="A82" s="69"/>
      <c r="B82" s="69"/>
      <c r="C82" s="69"/>
      <c r="D82" s="72"/>
      <c r="E82" s="69"/>
      <c r="F82" s="69"/>
      <c r="G82" s="24" t="s">
        <v>23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19">
        <v>0</v>
      </c>
    </row>
    <row r="83" spans="1:14" ht="15.75" x14ac:dyDescent="0.2">
      <c r="A83" s="69"/>
      <c r="B83" s="69"/>
      <c r="C83" s="69"/>
      <c r="D83" s="72"/>
      <c r="E83" s="69"/>
      <c r="F83" s="69"/>
      <c r="G83" s="24" t="s">
        <v>30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</row>
    <row r="84" spans="1:14" ht="15.75" x14ac:dyDescent="0.2">
      <c r="A84" s="69"/>
      <c r="B84" s="69"/>
      <c r="C84" s="69"/>
      <c r="D84" s="72"/>
      <c r="E84" s="69"/>
      <c r="F84" s="69"/>
      <c r="G84" s="24" t="s">
        <v>31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</row>
    <row r="85" spans="1:14" ht="15.75" x14ac:dyDescent="0.2">
      <c r="A85" s="69"/>
      <c r="B85" s="69"/>
      <c r="C85" s="69"/>
      <c r="D85" s="72"/>
      <c r="E85" s="69"/>
      <c r="F85" s="69"/>
      <c r="G85" s="24" t="s">
        <v>32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</row>
    <row r="86" spans="1:14" ht="15.75" x14ac:dyDescent="0.2">
      <c r="A86" s="69"/>
      <c r="B86" s="69"/>
      <c r="C86" s="69"/>
      <c r="D86" s="72"/>
      <c r="E86" s="69"/>
      <c r="F86" s="69"/>
      <c r="G86" s="24" t="s">
        <v>33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</row>
    <row r="87" spans="1:14" ht="15.75" x14ac:dyDescent="0.2">
      <c r="A87" s="70"/>
      <c r="B87" s="70"/>
      <c r="C87" s="70"/>
      <c r="D87" s="73"/>
      <c r="E87" s="70"/>
      <c r="F87" s="70"/>
      <c r="G87" s="24" t="s">
        <v>200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</row>
    <row r="88" spans="1:14" ht="96" customHeight="1" x14ac:dyDescent="0.2">
      <c r="A88" s="77" t="s">
        <v>135</v>
      </c>
      <c r="B88" s="77" t="s">
        <v>176</v>
      </c>
      <c r="C88" s="77" t="s">
        <v>210</v>
      </c>
      <c r="D88" s="77">
        <v>1048500</v>
      </c>
      <c r="E88" s="77" t="s">
        <v>18</v>
      </c>
      <c r="F88" s="77" t="s">
        <v>175</v>
      </c>
      <c r="G88" s="24" t="s">
        <v>71</v>
      </c>
      <c r="H88" s="18">
        <f>H89+H90+H92+H93+H94+H95+H96</f>
        <v>103147.9</v>
      </c>
      <c r="I88" s="18">
        <v>2495.1</v>
      </c>
      <c r="J88" s="18">
        <v>98793.9</v>
      </c>
      <c r="K88" s="18">
        <f>K89+K90+K92+K93+K94+K95</f>
        <v>0</v>
      </c>
      <c r="L88" s="18">
        <f>L89+L92+L93+L94+L95+1200</f>
        <v>4354</v>
      </c>
      <c r="M88" s="18">
        <v>0</v>
      </c>
    </row>
    <row r="89" spans="1:14" ht="15.75" x14ac:dyDescent="0.2">
      <c r="A89" s="77"/>
      <c r="B89" s="77"/>
      <c r="C89" s="77"/>
      <c r="D89" s="77"/>
      <c r="E89" s="77"/>
      <c r="F89" s="77"/>
      <c r="G89" s="24" t="s">
        <v>0</v>
      </c>
      <c r="H89" s="19">
        <f>J89+K89+L89+M89</f>
        <v>101289</v>
      </c>
      <c r="I89" s="19">
        <v>2495.1</v>
      </c>
      <c r="J89" s="19">
        <v>98793.9</v>
      </c>
      <c r="K89" s="19">
        <v>0</v>
      </c>
      <c r="L89" s="19">
        <v>2495.1</v>
      </c>
      <c r="M89" s="19">
        <v>0</v>
      </c>
      <c r="N89" s="27"/>
    </row>
    <row r="90" spans="1:14" ht="15.75" x14ac:dyDescent="0.2">
      <c r="A90" s="77"/>
      <c r="B90" s="77"/>
      <c r="C90" s="77"/>
      <c r="D90" s="77"/>
      <c r="E90" s="77"/>
      <c r="F90" s="77"/>
      <c r="G90" s="24" t="s">
        <v>5</v>
      </c>
      <c r="H90" s="19">
        <v>1200</v>
      </c>
      <c r="I90" s="19">
        <v>0</v>
      </c>
      <c r="J90" s="19">
        <v>0</v>
      </c>
      <c r="K90" s="19">
        <v>0</v>
      </c>
      <c r="L90" s="25">
        <v>1200</v>
      </c>
      <c r="M90" s="25">
        <v>0</v>
      </c>
      <c r="N90" s="8"/>
    </row>
    <row r="91" spans="1:14" ht="45" x14ac:dyDescent="0.2">
      <c r="A91" s="77"/>
      <c r="B91" s="77"/>
      <c r="C91" s="77"/>
      <c r="D91" s="77"/>
      <c r="E91" s="77"/>
      <c r="F91" s="77"/>
      <c r="G91" s="26" t="s">
        <v>75</v>
      </c>
      <c r="H91" s="21">
        <f>K91+L91+M91+J91</f>
        <v>1200</v>
      </c>
      <c r="I91" s="21">
        <v>0</v>
      </c>
      <c r="J91" s="21">
        <v>0</v>
      </c>
      <c r="K91" s="21">
        <v>0</v>
      </c>
      <c r="L91" s="22">
        <v>1200</v>
      </c>
      <c r="M91" s="22">
        <v>0</v>
      </c>
      <c r="N91" s="8"/>
    </row>
    <row r="92" spans="1:14" ht="15.75" x14ac:dyDescent="0.2">
      <c r="A92" s="77"/>
      <c r="B92" s="77"/>
      <c r="C92" s="77"/>
      <c r="D92" s="77"/>
      <c r="E92" s="77"/>
      <c r="F92" s="77"/>
      <c r="G92" s="24" t="s">
        <v>1</v>
      </c>
      <c r="H92" s="19">
        <f>K92+L92+M92+J92</f>
        <v>0</v>
      </c>
      <c r="I92" s="19">
        <v>0</v>
      </c>
      <c r="J92" s="19">
        <v>0</v>
      </c>
      <c r="K92" s="19">
        <v>0</v>
      </c>
      <c r="L92" s="19">
        <v>0</v>
      </c>
      <c r="M92" s="19">
        <v>0</v>
      </c>
    </row>
    <row r="93" spans="1:14" ht="15.75" x14ac:dyDescent="0.2">
      <c r="A93" s="77"/>
      <c r="B93" s="77"/>
      <c r="C93" s="77"/>
      <c r="D93" s="77"/>
      <c r="E93" s="77"/>
      <c r="F93" s="77"/>
      <c r="G93" s="24" t="s">
        <v>2</v>
      </c>
      <c r="H93" s="19">
        <f>J93+K93+L93+M93</f>
        <v>600</v>
      </c>
      <c r="I93" s="19">
        <v>0</v>
      </c>
      <c r="J93" s="19">
        <v>0</v>
      </c>
      <c r="K93" s="19">
        <v>0</v>
      </c>
      <c r="L93" s="19">
        <v>600</v>
      </c>
      <c r="M93" s="19">
        <v>0</v>
      </c>
    </row>
    <row r="94" spans="1:14" ht="15.75" x14ac:dyDescent="0.2">
      <c r="A94" s="77"/>
      <c r="B94" s="77"/>
      <c r="C94" s="77"/>
      <c r="D94" s="77"/>
      <c r="E94" s="77"/>
      <c r="F94" s="77"/>
      <c r="G94" s="24" t="s">
        <v>3</v>
      </c>
      <c r="H94" s="19">
        <f>J94+K94+L94+M94</f>
        <v>35.5</v>
      </c>
      <c r="I94" s="19">
        <v>0</v>
      </c>
      <c r="J94" s="19">
        <v>0</v>
      </c>
      <c r="K94" s="19">
        <v>0</v>
      </c>
      <c r="L94" s="19">
        <v>35.5</v>
      </c>
      <c r="M94" s="19">
        <v>0</v>
      </c>
      <c r="N94" s="8"/>
    </row>
    <row r="95" spans="1:14" ht="15.75" x14ac:dyDescent="0.2">
      <c r="A95" s="77"/>
      <c r="B95" s="77"/>
      <c r="C95" s="77"/>
      <c r="D95" s="77"/>
      <c r="E95" s="77"/>
      <c r="F95" s="77"/>
      <c r="G95" s="24" t="s">
        <v>4</v>
      </c>
      <c r="H95" s="19">
        <f>J95+K95+L95+M95</f>
        <v>23.4</v>
      </c>
      <c r="I95" s="19">
        <v>0</v>
      </c>
      <c r="J95" s="19">
        <v>0</v>
      </c>
      <c r="K95" s="19">
        <v>0</v>
      </c>
      <c r="L95" s="19">
        <v>23.4</v>
      </c>
      <c r="M95" s="19">
        <v>0</v>
      </c>
      <c r="N95" s="8"/>
    </row>
    <row r="96" spans="1:14" ht="15.75" x14ac:dyDescent="0.2">
      <c r="A96" s="77"/>
      <c r="B96" s="77"/>
      <c r="C96" s="77"/>
      <c r="D96" s="77"/>
      <c r="E96" s="77"/>
      <c r="F96" s="77"/>
      <c r="G96" s="24" t="s">
        <v>23</v>
      </c>
      <c r="H96" s="19">
        <v>0</v>
      </c>
      <c r="I96" s="19">
        <v>0</v>
      </c>
      <c r="J96" s="19">
        <v>0</v>
      </c>
      <c r="K96" s="19">
        <v>0</v>
      </c>
      <c r="L96" s="19">
        <v>0</v>
      </c>
      <c r="M96" s="19">
        <v>0</v>
      </c>
      <c r="N96" s="8"/>
    </row>
    <row r="97" spans="1:14" ht="15.75" x14ac:dyDescent="0.2">
      <c r="A97" s="77"/>
      <c r="B97" s="77"/>
      <c r="C97" s="77"/>
      <c r="D97" s="77"/>
      <c r="E97" s="77"/>
      <c r="F97" s="77"/>
      <c r="G97" s="24" t="s">
        <v>30</v>
      </c>
      <c r="H97" s="19">
        <f>K97+L97</f>
        <v>153.6</v>
      </c>
      <c r="I97" s="19">
        <v>0</v>
      </c>
      <c r="J97" s="19">
        <v>0</v>
      </c>
      <c r="K97" s="19">
        <v>0</v>
      </c>
      <c r="L97" s="19">
        <f>221.5-67.9</f>
        <v>153.6</v>
      </c>
      <c r="M97" s="19">
        <v>0</v>
      </c>
      <c r="N97" s="8"/>
    </row>
    <row r="98" spans="1:14" ht="15.75" x14ac:dyDescent="0.2">
      <c r="A98" s="77"/>
      <c r="B98" s="77"/>
      <c r="C98" s="77"/>
      <c r="D98" s="77"/>
      <c r="E98" s="77"/>
      <c r="F98" s="77"/>
      <c r="G98" s="24" t="s">
        <v>31</v>
      </c>
      <c r="H98" s="19">
        <v>0</v>
      </c>
      <c r="I98" s="19">
        <v>0</v>
      </c>
      <c r="J98" s="19">
        <v>0</v>
      </c>
      <c r="K98" s="19">
        <v>0</v>
      </c>
      <c r="L98" s="19">
        <v>0</v>
      </c>
      <c r="M98" s="19">
        <v>0</v>
      </c>
      <c r="N98" s="8"/>
    </row>
    <row r="99" spans="1:14" ht="15.75" x14ac:dyDescent="0.2">
      <c r="A99" s="77"/>
      <c r="B99" s="77"/>
      <c r="C99" s="77"/>
      <c r="D99" s="77"/>
      <c r="E99" s="77"/>
      <c r="F99" s="77"/>
      <c r="G99" s="24" t="s">
        <v>32</v>
      </c>
      <c r="H99" s="19">
        <v>0</v>
      </c>
      <c r="I99" s="19">
        <v>0</v>
      </c>
      <c r="J99" s="19">
        <v>0</v>
      </c>
      <c r="K99" s="19">
        <v>0</v>
      </c>
      <c r="L99" s="19">
        <v>0</v>
      </c>
      <c r="M99" s="19">
        <v>0</v>
      </c>
      <c r="N99" s="8"/>
    </row>
    <row r="100" spans="1:14" ht="15.75" x14ac:dyDescent="0.2">
      <c r="A100" s="77"/>
      <c r="B100" s="77"/>
      <c r="C100" s="77"/>
      <c r="D100" s="77"/>
      <c r="E100" s="77"/>
      <c r="F100" s="77"/>
      <c r="G100" s="24" t="s">
        <v>33</v>
      </c>
      <c r="H100" s="19">
        <v>0</v>
      </c>
      <c r="I100" s="19">
        <v>0</v>
      </c>
      <c r="J100" s="19">
        <v>0</v>
      </c>
      <c r="K100" s="19">
        <v>0</v>
      </c>
      <c r="L100" s="19">
        <v>0</v>
      </c>
      <c r="M100" s="19">
        <v>0</v>
      </c>
      <c r="N100" s="8"/>
    </row>
    <row r="101" spans="1:14" ht="15.75" x14ac:dyDescent="0.2">
      <c r="A101" s="77"/>
      <c r="B101" s="77"/>
      <c r="C101" s="77"/>
      <c r="D101" s="77"/>
      <c r="E101" s="77"/>
      <c r="F101" s="77"/>
      <c r="G101" s="24" t="s">
        <v>200</v>
      </c>
      <c r="H101" s="19">
        <v>0</v>
      </c>
      <c r="I101" s="19">
        <v>0</v>
      </c>
      <c r="J101" s="19">
        <v>0</v>
      </c>
      <c r="K101" s="19">
        <v>0</v>
      </c>
      <c r="L101" s="19">
        <v>0</v>
      </c>
      <c r="M101" s="19">
        <v>0</v>
      </c>
      <c r="N101" s="8"/>
    </row>
    <row r="102" spans="1:14" ht="94.5" customHeight="1" x14ac:dyDescent="0.2">
      <c r="A102" s="77" t="s">
        <v>40</v>
      </c>
      <c r="B102" s="77" t="s">
        <v>12</v>
      </c>
      <c r="C102" s="77" t="s">
        <v>15</v>
      </c>
      <c r="D102" s="77">
        <v>26446</v>
      </c>
      <c r="E102" s="77" t="s">
        <v>18</v>
      </c>
      <c r="F102" s="77" t="s">
        <v>96</v>
      </c>
      <c r="G102" s="24" t="s">
        <v>71</v>
      </c>
      <c r="H102" s="18">
        <f>H103+H104+H105+H106+H107+H108</f>
        <v>12272.3</v>
      </c>
      <c r="I102" s="18">
        <f>I103+I104+I105+I106+I107+I108</f>
        <v>0</v>
      </c>
      <c r="J102" s="18">
        <v>0</v>
      </c>
      <c r="K102" s="18">
        <v>9842.7999999999993</v>
      </c>
      <c r="L102" s="18">
        <f>L103+L104+L105+L106+L107+L108</f>
        <v>2429.5</v>
      </c>
      <c r="M102" s="18">
        <v>0</v>
      </c>
    </row>
    <row r="103" spans="1:14" ht="15.75" x14ac:dyDescent="0.2">
      <c r="A103" s="77"/>
      <c r="B103" s="77"/>
      <c r="C103" s="77"/>
      <c r="D103" s="77"/>
      <c r="E103" s="77"/>
      <c r="F103" s="77"/>
      <c r="G103" s="24" t="s">
        <v>0</v>
      </c>
      <c r="H103" s="19">
        <f>J103+K103+L103+M103</f>
        <v>12243.8</v>
      </c>
      <c r="I103" s="19">
        <f>I104+I105+I106+I107+I108</f>
        <v>0</v>
      </c>
      <c r="J103" s="19">
        <v>0</v>
      </c>
      <c r="K103" s="19">
        <v>9842.7999999999993</v>
      </c>
      <c r="L103" s="19">
        <v>2401</v>
      </c>
      <c r="M103" s="19">
        <v>0</v>
      </c>
    </row>
    <row r="104" spans="1:14" ht="15.75" x14ac:dyDescent="0.2">
      <c r="A104" s="77"/>
      <c r="B104" s="77"/>
      <c r="C104" s="77"/>
      <c r="D104" s="77"/>
      <c r="E104" s="77"/>
      <c r="F104" s="77"/>
      <c r="G104" s="24" t="s">
        <v>5</v>
      </c>
      <c r="H104" s="5">
        <v>17.5</v>
      </c>
      <c r="I104" s="25">
        <v>0</v>
      </c>
      <c r="J104" s="25">
        <v>0</v>
      </c>
      <c r="K104" s="25">
        <v>0</v>
      </c>
      <c r="L104" s="5">
        <v>17.5</v>
      </c>
      <c r="M104" s="25">
        <v>0</v>
      </c>
    </row>
    <row r="105" spans="1:14" ht="15.75" x14ac:dyDescent="0.2">
      <c r="A105" s="77"/>
      <c r="B105" s="77"/>
      <c r="C105" s="77"/>
      <c r="D105" s="77"/>
      <c r="E105" s="77"/>
      <c r="F105" s="77"/>
      <c r="G105" s="24" t="s">
        <v>1</v>
      </c>
      <c r="H105" s="25">
        <v>11</v>
      </c>
      <c r="I105" s="25">
        <v>0</v>
      </c>
      <c r="J105" s="25">
        <v>0</v>
      </c>
      <c r="K105" s="25">
        <v>0</v>
      </c>
      <c r="L105" s="25">
        <v>11</v>
      </c>
      <c r="M105" s="25">
        <v>0</v>
      </c>
    </row>
    <row r="106" spans="1:14" ht="15.75" x14ac:dyDescent="0.2">
      <c r="A106" s="77"/>
      <c r="B106" s="77"/>
      <c r="C106" s="77"/>
      <c r="D106" s="77"/>
      <c r="E106" s="77"/>
      <c r="F106" s="77"/>
      <c r="G106" s="24" t="s">
        <v>2</v>
      </c>
      <c r="H106" s="25">
        <v>0</v>
      </c>
      <c r="I106" s="25">
        <v>0</v>
      </c>
      <c r="J106" s="25">
        <v>0</v>
      </c>
      <c r="K106" s="25">
        <v>0</v>
      </c>
      <c r="L106" s="25">
        <v>0</v>
      </c>
      <c r="M106" s="25">
        <v>0</v>
      </c>
    </row>
    <row r="107" spans="1:14" ht="15.75" x14ac:dyDescent="0.2">
      <c r="A107" s="77"/>
      <c r="B107" s="77"/>
      <c r="C107" s="77"/>
      <c r="D107" s="77"/>
      <c r="E107" s="77"/>
      <c r="F107" s="77"/>
      <c r="G107" s="24" t="s">
        <v>3</v>
      </c>
      <c r="H107" s="25">
        <v>0</v>
      </c>
      <c r="I107" s="25">
        <v>0</v>
      </c>
      <c r="J107" s="25">
        <v>0</v>
      </c>
      <c r="K107" s="25">
        <v>0</v>
      </c>
      <c r="L107" s="25">
        <v>0</v>
      </c>
      <c r="M107" s="25">
        <v>0</v>
      </c>
    </row>
    <row r="108" spans="1:14" ht="15.75" x14ac:dyDescent="0.2">
      <c r="A108" s="77"/>
      <c r="B108" s="77"/>
      <c r="C108" s="77"/>
      <c r="D108" s="77"/>
      <c r="E108" s="77"/>
      <c r="F108" s="77"/>
      <c r="G108" s="24" t="s">
        <v>4</v>
      </c>
      <c r="H108" s="25">
        <v>0</v>
      </c>
      <c r="I108" s="25">
        <v>0</v>
      </c>
      <c r="J108" s="25">
        <v>0</v>
      </c>
      <c r="K108" s="25">
        <v>0</v>
      </c>
      <c r="L108" s="25">
        <v>0</v>
      </c>
      <c r="M108" s="25">
        <v>0</v>
      </c>
    </row>
    <row r="109" spans="1:14" ht="15.75" x14ac:dyDescent="0.2">
      <c r="A109" s="77"/>
      <c r="B109" s="77"/>
      <c r="C109" s="77"/>
      <c r="D109" s="77"/>
      <c r="E109" s="77"/>
      <c r="F109" s="77"/>
      <c r="G109" s="24" t="s">
        <v>23</v>
      </c>
      <c r="H109" s="25">
        <v>0</v>
      </c>
      <c r="I109" s="25">
        <v>0</v>
      </c>
      <c r="J109" s="25">
        <v>0</v>
      </c>
      <c r="K109" s="25">
        <v>0</v>
      </c>
      <c r="L109" s="25">
        <v>0</v>
      </c>
      <c r="M109" s="25">
        <v>0</v>
      </c>
    </row>
    <row r="110" spans="1:14" ht="15.75" x14ac:dyDescent="0.2">
      <c r="A110" s="77"/>
      <c r="B110" s="77"/>
      <c r="C110" s="77"/>
      <c r="D110" s="77"/>
      <c r="E110" s="77"/>
      <c r="F110" s="77"/>
      <c r="G110" s="24" t="s">
        <v>30</v>
      </c>
      <c r="H110" s="25">
        <v>0</v>
      </c>
      <c r="I110" s="25">
        <v>0</v>
      </c>
      <c r="J110" s="25">
        <v>0</v>
      </c>
      <c r="K110" s="25">
        <v>0</v>
      </c>
      <c r="L110" s="25">
        <v>0</v>
      </c>
      <c r="M110" s="25">
        <v>0</v>
      </c>
    </row>
    <row r="111" spans="1:14" ht="15.75" x14ac:dyDescent="0.2">
      <c r="A111" s="77"/>
      <c r="B111" s="77"/>
      <c r="C111" s="77"/>
      <c r="D111" s="77"/>
      <c r="E111" s="77"/>
      <c r="F111" s="77"/>
      <c r="G111" s="24" t="s">
        <v>31</v>
      </c>
      <c r="H111" s="25">
        <v>0</v>
      </c>
      <c r="I111" s="25">
        <v>0</v>
      </c>
      <c r="J111" s="25">
        <v>0</v>
      </c>
      <c r="K111" s="25">
        <v>0</v>
      </c>
      <c r="L111" s="25">
        <v>0</v>
      </c>
      <c r="M111" s="25">
        <v>0</v>
      </c>
    </row>
    <row r="112" spans="1:14" ht="15.75" x14ac:dyDescent="0.2">
      <c r="A112" s="77"/>
      <c r="B112" s="77"/>
      <c r="C112" s="77"/>
      <c r="D112" s="77"/>
      <c r="E112" s="77"/>
      <c r="F112" s="77"/>
      <c r="G112" s="24" t="s">
        <v>32</v>
      </c>
      <c r="H112" s="25">
        <v>0</v>
      </c>
      <c r="I112" s="25">
        <v>0</v>
      </c>
      <c r="J112" s="25">
        <v>0</v>
      </c>
      <c r="K112" s="25">
        <v>0</v>
      </c>
      <c r="L112" s="25">
        <v>0</v>
      </c>
      <c r="M112" s="25">
        <v>0</v>
      </c>
    </row>
    <row r="113" spans="1:14" ht="15.75" x14ac:dyDescent="0.2">
      <c r="A113" s="77"/>
      <c r="B113" s="77"/>
      <c r="C113" s="77"/>
      <c r="D113" s="77"/>
      <c r="E113" s="77"/>
      <c r="F113" s="77"/>
      <c r="G113" s="24" t="s">
        <v>33</v>
      </c>
      <c r="H113" s="25">
        <v>0</v>
      </c>
      <c r="I113" s="25">
        <v>0</v>
      </c>
      <c r="J113" s="25">
        <v>0</v>
      </c>
      <c r="K113" s="25">
        <v>0</v>
      </c>
      <c r="L113" s="25">
        <v>0</v>
      </c>
      <c r="M113" s="25">
        <v>0</v>
      </c>
    </row>
    <row r="114" spans="1:14" ht="15.75" x14ac:dyDescent="0.2">
      <c r="A114" s="77"/>
      <c r="B114" s="77"/>
      <c r="C114" s="77"/>
      <c r="D114" s="77"/>
      <c r="E114" s="77"/>
      <c r="F114" s="77"/>
      <c r="G114" s="24" t="s">
        <v>200</v>
      </c>
      <c r="H114" s="25">
        <v>0</v>
      </c>
      <c r="I114" s="25">
        <v>0</v>
      </c>
      <c r="J114" s="25">
        <v>0</v>
      </c>
      <c r="K114" s="25">
        <v>0</v>
      </c>
      <c r="L114" s="25">
        <v>0</v>
      </c>
      <c r="M114" s="25">
        <v>0</v>
      </c>
    </row>
    <row r="115" spans="1:14" ht="96.75" customHeight="1" x14ac:dyDescent="0.2">
      <c r="A115" s="77" t="s">
        <v>41</v>
      </c>
      <c r="B115" s="77" t="s">
        <v>12</v>
      </c>
      <c r="C115" s="77" t="s">
        <v>16</v>
      </c>
      <c r="D115" s="108">
        <v>3488.1</v>
      </c>
      <c r="E115" s="77" t="s">
        <v>18</v>
      </c>
      <c r="F115" s="77" t="s">
        <v>63</v>
      </c>
      <c r="G115" s="24" t="s">
        <v>71</v>
      </c>
      <c r="H115" s="18">
        <f t="shared" ref="H115:M115" si="17">H116+H117+H118+H119+H120+H121</f>
        <v>3488.1</v>
      </c>
      <c r="I115" s="18">
        <f t="shared" si="17"/>
        <v>0</v>
      </c>
      <c r="J115" s="18">
        <f t="shared" si="17"/>
        <v>0</v>
      </c>
      <c r="K115" s="18">
        <f t="shared" si="17"/>
        <v>2692</v>
      </c>
      <c r="L115" s="18">
        <f t="shared" si="17"/>
        <v>796.1</v>
      </c>
      <c r="M115" s="18">
        <f t="shared" si="17"/>
        <v>0</v>
      </c>
      <c r="N115" s="8"/>
    </row>
    <row r="116" spans="1:14" ht="15.75" x14ac:dyDescent="0.2">
      <c r="A116" s="77"/>
      <c r="B116" s="77"/>
      <c r="C116" s="77"/>
      <c r="D116" s="108"/>
      <c r="E116" s="77"/>
      <c r="F116" s="77"/>
      <c r="G116" s="24" t="s">
        <v>0</v>
      </c>
      <c r="H116" s="19">
        <f>J116+K116+L116+M116</f>
        <v>3088.1</v>
      </c>
      <c r="I116" s="19">
        <v>0</v>
      </c>
      <c r="J116" s="19">
        <v>0</v>
      </c>
      <c r="K116" s="19">
        <v>2692</v>
      </c>
      <c r="L116" s="19">
        <v>396.1</v>
      </c>
      <c r="M116" s="19">
        <v>0</v>
      </c>
    </row>
    <row r="117" spans="1:14" ht="15.75" x14ac:dyDescent="0.2">
      <c r="A117" s="77"/>
      <c r="B117" s="77"/>
      <c r="C117" s="77"/>
      <c r="D117" s="108"/>
      <c r="E117" s="77"/>
      <c r="F117" s="77"/>
      <c r="G117" s="24" t="s">
        <v>5</v>
      </c>
      <c r="H117" s="19">
        <v>0</v>
      </c>
      <c r="I117" s="19">
        <v>0</v>
      </c>
      <c r="J117" s="19">
        <v>0</v>
      </c>
      <c r="K117" s="19">
        <v>0</v>
      </c>
      <c r="L117" s="19">
        <v>0</v>
      </c>
      <c r="M117" s="19">
        <v>0</v>
      </c>
    </row>
    <row r="118" spans="1:14" ht="15.75" x14ac:dyDescent="0.2">
      <c r="A118" s="77"/>
      <c r="B118" s="77"/>
      <c r="C118" s="77"/>
      <c r="D118" s="108"/>
      <c r="E118" s="77"/>
      <c r="F118" s="77"/>
      <c r="G118" s="24" t="s">
        <v>1</v>
      </c>
      <c r="H118" s="19">
        <v>0</v>
      </c>
      <c r="I118" s="19">
        <v>0</v>
      </c>
      <c r="J118" s="19">
        <v>0</v>
      </c>
      <c r="K118" s="19">
        <v>0</v>
      </c>
      <c r="L118" s="19">
        <v>0</v>
      </c>
      <c r="M118" s="19">
        <v>0</v>
      </c>
    </row>
    <row r="119" spans="1:14" ht="15.75" x14ac:dyDescent="0.2">
      <c r="A119" s="77"/>
      <c r="B119" s="77"/>
      <c r="C119" s="77"/>
      <c r="D119" s="108"/>
      <c r="E119" s="77"/>
      <c r="F119" s="77"/>
      <c r="G119" s="24" t="s">
        <v>2</v>
      </c>
      <c r="H119" s="19">
        <f>J119+K119+L119+M119</f>
        <v>400</v>
      </c>
      <c r="I119" s="19">
        <v>0</v>
      </c>
      <c r="J119" s="19">
        <v>0</v>
      </c>
      <c r="K119" s="19">
        <v>0</v>
      </c>
      <c r="L119" s="19">
        <v>400</v>
      </c>
      <c r="M119" s="19">
        <v>0</v>
      </c>
    </row>
    <row r="120" spans="1:14" ht="15.75" x14ac:dyDescent="0.2">
      <c r="A120" s="77"/>
      <c r="B120" s="77"/>
      <c r="C120" s="77"/>
      <c r="D120" s="108"/>
      <c r="E120" s="77"/>
      <c r="F120" s="77"/>
      <c r="G120" s="24" t="s">
        <v>3</v>
      </c>
      <c r="H120" s="19">
        <v>0</v>
      </c>
      <c r="I120" s="19">
        <v>0</v>
      </c>
      <c r="J120" s="19">
        <v>0</v>
      </c>
      <c r="K120" s="19">
        <v>0</v>
      </c>
      <c r="L120" s="19">
        <v>0</v>
      </c>
      <c r="M120" s="19">
        <v>0</v>
      </c>
    </row>
    <row r="121" spans="1:14" ht="15.75" x14ac:dyDescent="0.2">
      <c r="A121" s="77"/>
      <c r="B121" s="77"/>
      <c r="C121" s="77"/>
      <c r="D121" s="108"/>
      <c r="E121" s="77"/>
      <c r="F121" s="77"/>
      <c r="G121" s="24" t="s">
        <v>4</v>
      </c>
      <c r="H121" s="19">
        <v>0</v>
      </c>
      <c r="I121" s="19">
        <v>0</v>
      </c>
      <c r="J121" s="19">
        <v>0</v>
      </c>
      <c r="K121" s="19">
        <v>0</v>
      </c>
      <c r="L121" s="19">
        <v>0</v>
      </c>
      <c r="M121" s="19">
        <v>0</v>
      </c>
    </row>
    <row r="122" spans="1:14" ht="15.75" x14ac:dyDescent="0.2">
      <c r="A122" s="77"/>
      <c r="B122" s="77"/>
      <c r="C122" s="77"/>
      <c r="D122" s="108"/>
      <c r="E122" s="77"/>
      <c r="F122" s="77"/>
      <c r="G122" s="24" t="s">
        <v>23</v>
      </c>
      <c r="H122" s="19">
        <v>0</v>
      </c>
      <c r="I122" s="19">
        <v>0</v>
      </c>
      <c r="J122" s="19">
        <v>0</v>
      </c>
      <c r="K122" s="19">
        <v>0</v>
      </c>
      <c r="L122" s="19">
        <v>0</v>
      </c>
      <c r="M122" s="19">
        <v>0</v>
      </c>
    </row>
    <row r="123" spans="1:14" ht="15.75" x14ac:dyDescent="0.2">
      <c r="A123" s="77"/>
      <c r="B123" s="77"/>
      <c r="C123" s="77"/>
      <c r="D123" s="108"/>
      <c r="E123" s="77"/>
      <c r="F123" s="77"/>
      <c r="G123" s="24" t="s">
        <v>30</v>
      </c>
      <c r="H123" s="19">
        <v>0</v>
      </c>
      <c r="I123" s="19">
        <v>0</v>
      </c>
      <c r="J123" s="19">
        <v>0</v>
      </c>
      <c r="K123" s="19">
        <v>0</v>
      </c>
      <c r="L123" s="19">
        <v>0</v>
      </c>
      <c r="M123" s="19">
        <v>0</v>
      </c>
    </row>
    <row r="124" spans="1:14" ht="15.75" x14ac:dyDescent="0.2">
      <c r="A124" s="77"/>
      <c r="B124" s="77"/>
      <c r="C124" s="77"/>
      <c r="D124" s="108"/>
      <c r="E124" s="77"/>
      <c r="F124" s="77"/>
      <c r="G124" s="24" t="s">
        <v>31</v>
      </c>
      <c r="H124" s="19">
        <v>0</v>
      </c>
      <c r="I124" s="19">
        <v>0</v>
      </c>
      <c r="J124" s="19">
        <v>0</v>
      </c>
      <c r="K124" s="19">
        <v>0</v>
      </c>
      <c r="L124" s="19">
        <v>0</v>
      </c>
      <c r="M124" s="19">
        <v>0</v>
      </c>
    </row>
    <row r="125" spans="1:14" ht="15.75" x14ac:dyDescent="0.2">
      <c r="A125" s="77"/>
      <c r="B125" s="77"/>
      <c r="C125" s="77"/>
      <c r="D125" s="108"/>
      <c r="E125" s="77"/>
      <c r="F125" s="77"/>
      <c r="G125" s="24" t="s">
        <v>32</v>
      </c>
      <c r="H125" s="19">
        <v>0</v>
      </c>
      <c r="I125" s="19">
        <v>0</v>
      </c>
      <c r="J125" s="19">
        <v>0</v>
      </c>
      <c r="K125" s="19">
        <v>0</v>
      </c>
      <c r="L125" s="19">
        <v>0</v>
      </c>
      <c r="M125" s="19">
        <v>0</v>
      </c>
    </row>
    <row r="126" spans="1:14" ht="15.75" x14ac:dyDescent="0.2">
      <c r="A126" s="77"/>
      <c r="B126" s="77"/>
      <c r="C126" s="77"/>
      <c r="D126" s="108"/>
      <c r="E126" s="77"/>
      <c r="F126" s="77"/>
      <c r="G126" s="24" t="s">
        <v>33</v>
      </c>
      <c r="H126" s="19">
        <v>0</v>
      </c>
      <c r="I126" s="19">
        <v>0</v>
      </c>
      <c r="J126" s="19">
        <v>0</v>
      </c>
      <c r="K126" s="19">
        <v>0</v>
      </c>
      <c r="L126" s="19">
        <v>0</v>
      </c>
      <c r="M126" s="19">
        <v>0</v>
      </c>
    </row>
    <row r="127" spans="1:14" ht="15.75" x14ac:dyDescent="0.2">
      <c r="A127" s="77"/>
      <c r="B127" s="77"/>
      <c r="C127" s="77"/>
      <c r="D127" s="108"/>
      <c r="E127" s="77"/>
      <c r="F127" s="77"/>
      <c r="G127" s="24" t="s">
        <v>200</v>
      </c>
      <c r="H127" s="19">
        <v>0</v>
      </c>
      <c r="I127" s="19">
        <v>0</v>
      </c>
      <c r="J127" s="19">
        <v>0</v>
      </c>
      <c r="K127" s="19">
        <v>0</v>
      </c>
      <c r="L127" s="19">
        <v>0</v>
      </c>
      <c r="M127" s="19">
        <v>0</v>
      </c>
    </row>
    <row r="128" spans="1:14" ht="95.25" customHeight="1" x14ac:dyDescent="0.2">
      <c r="A128" s="68" t="s">
        <v>100</v>
      </c>
      <c r="B128" s="68"/>
      <c r="C128" s="68"/>
      <c r="D128" s="68"/>
      <c r="E128" s="68"/>
      <c r="F128" s="68"/>
      <c r="G128" s="24" t="s">
        <v>71</v>
      </c>
      <c r="H128" s="18">
        <f>H129+H130+H131+H132+H133+H135+H136+H137+H138+H140+H142</f>
        <v>333387.40000000002</v>
      </c>
      <c r="I128" s="18">
        <f>I129+I130+I131+I132+I133+I135</f>
        <v>0</v>
      </c>
      <c r="J128" s="18">
        <v>0</v>
      </c>
      <c r="K128" s="18">
        <f>K129+K130+K131+K132+K133+K135+K136+K137+K138+K140+K142</f>
        <v>307633.30000000005</v>
      </c>
      <c r="L128" s="18">
        <f>L129+L130+L131+L132+L133+L135+L136+L137+L138+L140+L142</f>
        <v>25754.100000000002</v>
      </c>
      <c r="M128" s="18">
        <v>0</v>
      </c>
    </row>
    <row r="129" spans="1:13" ht="15.75" customHeight="1" x14ac:dyDescent="0.2">
      <c r="A129" s="69"/>
      <c r="B129" s="69"/>
      <c r="C129" s="69"/>
      <c r="D129" s="69"/>
      <c r="E129" s="69"/>
      <c r="F129" s="69"/>
      <c r="G129" s="24" t="s">
        <v>0</v>
      </c>
      <c r="H129" s="19">
        <f>J129+K129+L129+M129</f>
        <v>0</v>
      </c>
      <c r="I129" s="19">
        <v>0</v>
      </c>
      <c r="J129" s="19">
        <f t="shared" ref="J129:M133" si="18">J144</f>
        <v>0</v>
      </c>
      <c r="K129" s="19">
        <f t="shared" si="18"/>
        <v>0</v>
      </c>
      <c r="L129" s="19">
        <f t="shared" si="18"/>
        <v>0</v>
      </c>
      <c r="M129" s="19">
        <f t="shared" si="18"/>
        <v>0</v>
      </c>
    </row>
    <row r="130" spans="1:13" ht="15.75" customHeight="1" x14ac:dyDescent="0.2">
      <c r="A130" s="69"/>
      <c r="B130" s="69"/>
      <c r="C130" s="69"/>
      <c r="D130" s="69"/>
      <c r="E130" s="69"/>
      <c r="F130" s="69"/>
      <c r="G130" s="24" t="s">
        <v>5</v>
      </c>
      <c r="H130" s="19">
        <f>J130+K130+L130+M130</f>
        <v>0</v>
      </c>
      <c r="I130" s="19">
        <v>0</v>
      </c>
      <c r="J130" s="19">
        <f t="shared" si="18"/>
        <v>0</v>
      </c>
      <c r="K130" s="19">
        <f t="shared" si="18"/>
        <v>0</v>
      </c>
      <c r="L130" s="19">
        <f t="shared" si="18"/>
        <v>0</v>
      </c>
      <c r="M130" s="19">
        <f t="shared" si="18"/>
        <v>0</v>
      </c>
    </row>
    <row r="131" spans="1:13" ht="15.75" customHeight="1" x14ac:dyDescent="0.2">
      <c r="A131" s="69"/>
      <c r="B131" s="69"/>
      <c r="C131" s="69"/>
      <c r="D131" s="69"/>
      <c r="E131" s="69"/>
      <c r="F131" s="69"/>
      <c r="G131" s="24" t="s">
        <v>1</v>
      </c>
      <c r="H131" s="19">
        <f>J131+K131+L131+M131</f>
        <v>0</v>
      </c>
      <c r="I131" s="19">
        <v>0</v>
      </c>
      <c r="J131" s="19">
        <f t="shared" si="18"/>
        <v>0</v>
      </c>
      <c r="K131" s="19">
        <f t="shared" si="18"/>
        <v>0</v>
      </c>
      <c r="L131" s="19">
        <f t="shared" si="18"/>
        <v>0</v>
      </c>
      <c r="M131" s="19">
        <f t="shared" si="18"/>
        <v>0</v>
      </c>
    </row>
    <row r="132" spans="1:13" ht="15.75" customHeight="1" x14ac:dyDescent="0.2">
      <c r="A132" s="69"/>
      <c r="B132" s="69"/>
      <c r="C132" s="69"/>
      <c r="D132" s="69"/>
      <c r="E132" s="69"/>
      <c r="F132" s="69"/>
      <c r="G132" s="24" t="s">
        <v>2</v>
      </c>
      <c r="H132" s="19">
        <f>J132+K132+L132+M132</f>
        <v>12519.599999999999</v>
      </c>
      <c r="I132" s="19">
        <v>0</v>
      </c>
      <c r="J132" s="19">
        <f t="shared" si="18"/>
        <v>0</v>
      </c>
      <c r="K132" s="19">
        <f>K147</f>
        <v>11376.3</v>
      </c>
      <c r="L132" s="19">
        <f t="shared" si="18"/>
        <v>1143.3</v>
      </c>
      <c r="M132" s="19">
        <f t="shared" si="18"/>
        <v>0</v>
      </c>
    </row>
    <row r="133" spans="1:13" ht="15.75" customHeight="1" x14ac:dyDescent="0.2">
      <c r="A133" s="69"/>
      <c r="B133" s="69"/>
      <c r="C133" s="69"/>
      <c r="D133" s="69"/>
      <c r="E133" s="69"/>
      <c r="F133" s="69"/>
      <c r="G133" s="24" t="s">
        <v>78</v>
      </c>
      <c r="H133" s="19">
        <f>J133+K133+L133+M133</f>
        <v>3569.2</v>
      </c>
      <c r="I133" s="19">
        <v>0</v>
      </c>
      <c r="J133" s="19">
        <f t="shared" si="18"/>
        <v>0</v>
      </c>
      <c r="K133" s="19">
        <f t="shared" si="18"/>
        <v>3326</v>
      </c>
      <c r="L133" s="19">
        <f t="shared" si="18"/>
        <v>243.2</v>
      </c>
      <c r="M133" s="19">
        <f t="shared" si="18"/>
        <v>0</v>
      </c>
    </row>
    <row r="134" spans="1:13" ht="47.25" customHeight="1" x14ac:dyDescent="0.2">
      <c r="A134" s="69"/>
      <c r="B134" s="69"/>
      <c r="C134" s="69"/>
      <c r="D134" s="69"/>
      <c r="E134" s="69"/>
      <c r="F134" s="69"/>
      <c r="G134" s="20" t="s">
        <v>80</v>
      </c>
      <c r="H134" s="21">
        <f>J134+K134+L134</f>
        <v>3569.2</v>
      </c>
      <c r="I134" s="28">
        <v>0</v>
      </c>
      <c r="J134" s="22">
        <v>0</v>
      </c>
      <c r="K134" s="22">
        <v>3326</v>
      </c>
      <c r="L134" s="22">
        <v>243.2</v>
      </c>
      <c r="M134" s="22">
        <v>0</v>
      </c>
    </row>
    <row r="135" spans="1:13" ht="15.75" customHeight="1" x14ac:dyDescent="0.2">
      <c r="A135" s="69"/>
      <c r="B135" s="69"/>
      <c r="C135" s="69"/>
      <c r="D135" s="69"/>
      <c r="E135" s="69"/>
      <c r="F135" s="69"/>
      <c r="G135" s="24" t="s">
        <v>4</v>
      </c>
      <c r="H135" s="19">
        <f t="shared" ref="H135:H142" si="19">J135+K135+L135+M135</f>
        <v>116419.90000000001</v>
      </c>
      <c r="I135" s="19">
        <v>0</v>
      </c>
      <c r="J135" s="19">
        <f>J150</f>
        <v>0</v>
      </c>
      <c r="K135" s="29">
        <f>K150+K163+K176+K189</f>
        <v>109434.8</v>
      </c>
      <c r="L135" s="29">
        <f>L150+L163+L176+L189</f>
        <v>6985.1</v>
      </c>
      <c r="M135" s="25">
        <f>M150</f>
        <v>0</v>
      </c>
    </row>
    <row r="136" spans="1:13" ht="16.5" customHeight="1" x14ac:dyDescent="0.2">
      <c r="A136" s="69"/>
      <c r="B136" s="69"/>
      <c r="C136" s="69"/>
      <c r="D136" s="69"/>
      <c r="E136" s="69"/>
      <c r="F136" s="69"/>
      <c r="G136" s="24" t="s">
        <v>23</v>
      </c>
      <c r="H136" s="19">
        <f>J136+K136+L136+M136</f>
        <v>13107.3</v>
      </c>
      <c r="I136" s="19">
        <v>0</v>
      </c>
      <c r="J136" s="19">
        <v>0</v>
      </c>
      <c r="K136" s="29">
        <f>K151+K164+K177+K190</f>
        <v>10227</v>
      </c>
      <c r="L136" s="29">
        <f>L151+L164+L177+L190</f>
        <v>2880.3</v>
      </c>
      <c r="M136" s="25">
        <v>0</v>
      </c>
    </row>
    <row r="137" spans="1:13" ht="16.5" customHeight="1" x14ac:dyDescent="0.2">
      <c r="A137" s="69"/>
      <c r="B137" s="69"/>
      <c r="C137" s="69"/>
      <c r="D137" s="69"/>
      <c r="E137" s="69"/>
      <c r="F137" s="69"/>
      <c r="G137" s="24" t="s">
        <v>30</v>
      </c>
      <c r="H137" s="19">
        <f t="shared" si="19"/>
        <v>15700.2</v>
      </c>
      <c r="I137" s="19">
        <v>0</v>
      </c>
      <c r="J137" s="19">
        <v>0</v>
      </c>
      <c r="K137" s="19">
        <f>K152+K165+K178+K191+K204</f>
        <v>14758.2</v>
      </c>
      <c r="L137" s="19">
        <f>L152+L165+L178+L191+L204</f>
        <v>942</v>
      </c>
      <c r="M137" s="25">
        <v>0</v>
      </c>
    </row>
    <row r="138" spans="1:13" ht="16.5" customHeight="1" x14ac:dyDescent="0.2">
      <c r="A138" s="69"/>
      <c r="B138" s="69"/>
      <c r="C138" s="69"/>
      <c r="D138" s="69"/>
      <c r="E138" s="69"/>
      <c r="F138" s="69"/>
      <c r="G138" s="24" t="s">
        <v>171</v>
      </c>
      <c r="H138" s="19">
        <f t="shared" si="19"/>
        <v>124697.8</v>
      </c>
      <c r="I138" s="19">
        <f>I219</f>
        <v>26782.400000000001</v>
      </c>
      <c r="J138" s="19">
        <v>0</v>
      </c>
      <c r="K138" s="19">
        <f>K153+K166+K179+K192+K205+K219+K232</f>
        <v>117077.8</v>
      </c>
      <c r="L138" s="19">
        <f>L153+L166+L179+L192+L205+L219+L232</f>
        <v>7619.9999999999991</v>
      </c>
      <c r="M138" s="25">
        <v>0</v>
      </c>
    </row>
    <row r="139" spans="1:13" ht="36.75" customHeight="1" x14ac:dyDescent="0.2">
      <c r="A139" s="69"/>
      <c r="B139" s="69"/>
      <c r="C139" s="69"/>
      <c r="D139" s="69"/>
      <c r="E139" s="69"/>
      <c r="F139" s="69"/>
      <c r="G139" s="20" t="s">
        <v>80</v>
      </c>
      <c r="H139" s="30">
        <f t="shared" si="19"/>
        <v>10990</v>
      </c>
      <c r="I139" s="30">
        <f>I205</f>
        <v>0</v>
      </c>
      <c r="J139" s="19">
        <v>0</v>
      </c>
      <c r="K139" s="30">
        <f>K205</f>
        <v>10330.6</v>
      </c>
      <c r="L139" s="30">
        <f>L205</f>
        <v>659.4</v>
      </c>
      <c r="M139" s="25">
        <v>0</v>
      </c>
    </row>
    <row r="140" spans="1:13" ht="16.5" customHeight="1" x14ac:dyDescent="0.2">
      <c r="A140" s="69"/>
      <c r="B140" s="69"/>
      <c r="C140" s="69"/>
      <c r="D140" s="69"/>
      <c r="E140" s="69"/>
      <c r="F140" s="69"/>
      <c r="G140" s="24" t="s">
        <v>32</v>
      </c>
      <c r="H140" s="25">
        <f>J140+K140+L140+M140</f>
        <v>47373.399999999994</v>
      </c>
      <c r="I140" s="25">
        <f>I246</f>
        <v>36577.899999999994</v>
      </c>
      <c r="J140" s="25">
        <v>0</v>
      </c>
      <c r="K140" s="19">
        <f>K233+K246</f>
        <v>41433.199999999997</v>
      </c>
      <c r="L140" s="25">
        <f>L233+L246</f>
        <v>5940.2</v>
      </c>
      <c r="M140" s="25">
        <v>0</v>
      </c>
    </row>
    <row r="141" spans="1:13" ht="16.5" customHeight="1" x14ac:dyDescent="0.2">
      <c r="A141" s="69"/>
      <c r="B141" s="69"/>
      <c r="C141" s="69"/>
      <c r="D141" s="69"/>
      <c r="E141" s="69"/>
      <c r="F141" s="69"/>
      <c r="G141" s="24" t="s">
        <v>33</v>
      </c>
      <c r="H141" s="25">
        <f t="shared" ref="H141" si="20">J141+K141+L141+M141</f>
        <v>0</v>
      </c>
      <c r="I141" s="25">
        <v>0</v>
      </c>
      <c r="J141" s="25">
        <v>0</v>
      </c>
      <c r="K141" s="25">
        <v>0</v>
      </c>
      <c r="L141" s="25">
        <f>L234+L247</f>
        <v>0</v>
      </c>
      <c r="M141" s="25">
        <v>0</v>
      </c>
    </row>
    <row r="142" spans="1:13" ht="16.5" customHeight="1" x14ac:dyDescent="0.2">
      <c r="A142" s="70"/>
      <c r="B142" s="70"/>
      <c r="C142" s="70"/>
      <c r="D142" s="70"/>
      <c r="E142" s="70"/>
      <c r="F142" s="70"/>
      <c r="G142" s="24" t="s">
        <v>200</v>
      </c>
      <c r="H142" s="25">
        <f t="shared" si="19"/>
        <v>0</v>
      </c>
      <c r="I142" s="25">
        <v>0</v>
      </c>
      <c r="J142" s="25">
        <v>0</v>
      </c>
      <c r="K142" s="25">
        <v>0</v>
      </c>
      <c r="L142" s="25">
        <f t="shared" ref="L142" si="21">L235+L248</f>
        <v>0</v>
      </c>
      <c r="M142" s="25">
        <v>0</v>
      </c>
    </row>
    <row r="143" spans="1:13" ht="95.25" customHeight="1" x14ac:dyDescent="0.2">
      <c r="A143" s="77" t="s">
        <v>47</v>
      </c>
      <c r="B143" s="77" t="s">
        <v>12</v>
      </c>
      <c r="C143" s="77" t="s">
        <v>28</v>
      </c>
      <c r="D143" s="77">
        <v>12519.599999999999</v>
      </c>
      <c r="E143" s="77" t="s">
        <v>20</v>
      </c>
      <c r="F143" s="77" t="s">
        <v>64</v>
      </c>
      <c r="G143" s="24" t="s">
        <v>72</v>
      </c>
      <c r="H143" s="18">
        <f>H144+H145+H146+H147+H148+H150</f>
        <v>16088.8</v>
      </c>
      <c r="I143" s="18">
        <f>I144+I145+I146+I147+I148+I150</f>
        <v>0</v>
      </c>
      <c r="J143" s="18">
        <v>0</v>
      </c>
      <c r="K143" s="18">
        <f>K144+K145+K146+K147+K148+K150</f>
        <v>14702.3</v>
      </c>
      <c r="L143" s="18">
        <f>L144+L145+L146+L147+L148+L150</f>
        <v>1386.5</v>
      </c>
      <c r="M143" s="18">
        <v>0</v>
      </c>
    </row>
    <row r="144" spans="1:13" ht="15.75" customHeight="1" x14ac:dyDescent="0.2">
      <c r="A144" s="77"/>
      <c r="B144" s="77"/>
      <c r="C144" s="77"/>
      <c r="D144" s="77"/>
      <c r="E144" s="77"/>
      <c r="F144" s="77"/>
      <c r="G144" s="24" t="s">
        <v>0</v>
      </c>
      <c r="H144" s="19">
        <f>J144+K144+L144</f>
        <v>0</v>
      </c>
      <c r="I144" s="19">
        <v>0</v>
      </c>
      <c r="J144" s="19">
        <v>0</v>
      </c>
      <c r="K144" s="19">
        <v>0</v>
      </c>
      <c r="L144" s="19">
        <v>0</v>
      </c>
      <c r="M144" s="19">
        <v>0</v>
      </c>
    </row>
    <row r="145" spans="1:13" ht="15.75" customHeight="1" x14ac:dyDescent="0.2">
      <c r="A145" s="77"/>
      <c r="B145" s="77"/>
      <c r="C145" s="77"/>
      <c r="D145" s="77"/>
      <c r="E145" s="77"/>
      <c r="F145" s="77"/>
      <c r="G145" s="24" t="s">
        <v>5</v>
      </c>
      <c r="H145" s="19">
        <f>J145+K145+L145</f>
        <v>0</v>
      </c>
      <c r="I145" s="19">
        <v>0</v>
      </c>
      <c r="J145" s="19">
        <v>0</v>
      </c>
      <c r="K145" s="19">
        <v>0</v>
      </c>
      <c r="L145" s="19">
        <v>0</v>
      </c>
      <c r="M145" s="19">
        <v>0</v>
      </c>
    </row>
    <row r="146" spans="1:13" ht="15.75" customHeight="1" x14ac:dyDescent="0.2">
      <c r="A146" s="77"/>
      <c r="B146" s="77"/>
      <c r="C146" s="77"/>
      <c r="D146" s="77"/>
      <c r="E146" s="77"/>
      <c r="F146" s="77"/>
      <c r="G146" s="24" t="s">
        <v>1</v>
      </c>
      <c r="H146" s="19">
        <f>J146+K146+L146</f>
        <v>0</v>
      </c>
      <c r="I146" s="19">
        <v>0</v>
      </c>
      <c r="J146" s="19">
        <v>0</v>
      </c>
      <c r="K146" s="19">
        <v>0</v>
      </c>
      <c r="L146" s="19">
        <v>0</v>
      </c>
      <c r="M146" s="19">
        <v>0</v>
      </c>
    </row>
    <row r="147" spans="1:13" ht="15.75" customHeight="1" x14ac:dyDescent="0.25">
      <c r="A147" s="77"/>
      <c r="B147" s="77"/>
      <c r="C147" s="77"/>
      <c r="D147" s="77"/>
      <c r="E147" s="77"/>
      <c r="F147" s="77"/>
      <c r="G147" s="24" t="s">
        <v>2</v>
      </c>
      <c r="H147" s="19">
        <f>J147+K147+L147+M147</f>
        <v>12519.599999999999</v>
      </c>
      <c r="I147" s="19">
        <v>0</v>
      </c>
      <c r="J147" s="19">
        <v>0</v>
      </c>
      <c r="K147" s="31">
        <v>11376.3</v>
      </c>
      <c r="L147" s="31">
        <v>1143.3</v>
      </c>
      <c r="M147" s="19">
        <v>0</v>
      </c>
    </row>
    <row r="148" spans="1:13" ht="15.75" customHeight="1" x14ac:dyDescent="0.25">
      <c r="A148" s="77"/>
      <c r="B148" s="77"/>
      <c r="C148" s="77"/>
      <c r="D148" s="77"/>
      <c r="E148" s="77"/>
      <c r="F148" s="77"/>
      <c r="G148" s="24" t="s">
        <v>78</v>
      </c>
      <c r="H148" s="19">
        <f>J148+K148+L148</f>
        <v>3569.2</v>
      </c>
      <c r="I148" s="32">
        <v>0</v>
      </c>
      <c r="J148" s="19">
        <v>0</v>
      </c>
      <c r="K148" s="19">
        <v>3326</v>
      </c>
      <c r="L148" s="31">
        <v>243.2</v>
      </c>
      <c r="M148" s="19">
        <v>0</v>
      </c>
    </row>
    <row r="149" spans="1:13" ht="32.25" customHeight="1" x14ac:dyDescent="0.2">
      <c r="A149" s="77"/>
      <c r="B149" s="77"/>
      <c r="C149" s="77"/>
      <c r="D149" s="77"/>
      <c r="E149" s="77"/>
      <c r="F149" s="77"/>
      <c r="G149" s="26" t="s">
        <v>77</v>
      </c>
      <c r="H149" s="21">
        <f>J149+K149+L149</f>
        <v>3569.2</v>
      </c>
      <c r="I149" s="28">
        <v>0</v>
      </c>
      <c r="J149" s="22">
        <v>0</v>
      </c>
      <c r="K149" s="22">
        <v>3326</v>
      </c>
      <c r="L149" s="22">
        <v>243.2</v>
      </c>
      <c r="M149" s="22">
        <v>0</v>
      </c>
    </row>
    <row r="150" spans="1:13" ht="15.75" customHeight="1" x14ac:dyDescent="0.2">
      <c r="A150" s="77"/>
      <c r="B150" s="77"/>
      <c r="C150" s="77"/>
      <c r="D150" s="77"/>
      <c r="E150" s="77"/>
      <c r="F150" s="77"/>
      <c r="G150" s="24" t="s">
        <v>4</v>
      </c>
      <c r="H150" s="25">
        <v>0</v>
      </c>
      <c r="I150" s="25">
        <v>0</v>
      </c>
      <c r="J150" s="25">
        <v>0</v>
      </c>
      <c r="K150" s="25">
        <v>0</v>
      </c>
      <c r="L150" s="25">
        <v>0</v>
      </c>
      <c r="M150" s="25">
        <v>0</v>
      </c>
    </row>
    <row r="151" spans="1:13" ht="16.5" customHeight="1" x14ac:dyDescent="0.2">
      <c r="A151" s="77"/>
      <c r="B151" s="77"/>
      <c r="C151" s="77"/>
      <c r="D151" s="77"/>
      <c r="E151" s="77"/>
      <c r="F151" s="77"/>
      <c r="G151" s="24" t="s">
        <v>23</v>
      </c>
      <c r="H151" s="25">
        <v>0</v>
      </c>
      <c r="I151" s="25">
        <v>0</v>
      </c>
      <c r="J151" s="25">
        <v>0</v>
      </c>
      <c r="K151" s="25">
        <v>0</v>
      </c>
      <c r="L151" s="25">
        <v>0</v>
      </c>
      <c r="M151" s="25">
        <v>0</v>
      </c>
    </row>
    <row r="152" spans="1:13" ht="16.5" customHeight="1" x14ac:dyDescent="0.2">
      <c r="A152" s="77"/>
      <c r="B152" s="77"/>
      <c r="C152" s="77"/>
      <c r="D152" s="77"/>
      <c r="E152" s="77"/>
      <c r="F152" s="77"/>
      <c r="G152" s="24" t="s">
        <v>30</v>
      </c>
      <c r="H152" s="25">
        <v>0</v>
      </c>
      <c r="I152" s="25">
        <v>0</v>
      </c>
      <c r="J152" s="25">
        <v>0</v>
      </c>
      <c r="K152" s="25">
        <v>0</v>
      </c>
      <c r="L152" s="25">
        <v>0</v>
      </c>
      <c r="M152" s="25">
        <v>0</v>
      </c>
    </row>
    <row r="153" spans="1:13" ht="16.5" customHeight="1" x14ac:dyDescent="0.2">
      <c r="A153" s="77"/>
      <c r="B153" s="77"/>
      <c r="C153" s="77"/>
      <c r="D153" s="77"/>
      <c r="E153" s="77"/>
      <c r="F153" s="77"/>
      <c r="G153" s="24" t="s">
        <v>31</v>
      </c>
      <c r="H153" s="25">
        <v>0</v>
      </c>
      <c r="I153" s="25">
        <v>0</v>
      </c>
      <c r="J153" s="25">
        <v>0</v>
      </c>
      <c r="K153" s="25">
        <v>0</v>
      </c>
      <c r="L153" s="25">
        <v>0</v>
      </c>
      <c r="M153" s="25">
        <v>0</v>
      </c>
    </row>
    <row r="154" spans="1:13" ht="16.5" customHeight="1" x14ac:dyDescent="0.2">
      <c r="A154" s="77"/>
      <c r="B154" s="77"/>
      <c r="C154" s="77"/>
      <c r="D154" s="77"/>
      <c r="E154" s="77"/>
      <c r="F154" s="77"/>
      <c r="G154" s="24" t="s">
        <v>32</v>
      </c>
      <c r="H154" s="25">
        <v>0</v>
      </c>
      <c r="I154" s="25">
        <v>0</v>
      </c>
      <c r="J154" s="25">
        <v>0</v>
      </c>
      <c r="K154" s="25">
        <v>0</v>
      </c>
      <c r="L154" s="25">
        <v>0</v>
      </c>
      <c r="M154" s="25">
        <v>0</v>
      </c>
    </row>
    <row r="155" spans="1:13" ht="16.5" customHeight="1" x14ac:dyDescent="0.2">
      <c r="A155" s="77"/>
      <c r="B155" s="77"/>
      <c r="C155" s="77"/>
      <c r="D155" s="77"/>
      <c r="E155" s="77"/>
      <c r="F155" s="77"/>
      <c r="G155" s="24" t="s">
        <v>33</v>
      </c>
      <c r="H155" s="25">
        <v>0</v>
      </c>
      <c r="I155" s="25">
        <v>0</v>
      </c>
      <c r="J155" s="25">
        <v>0</v>
      </c>
      <c r="K155" s="25">
        <v>0</v>
      </c>
      <c r="L155" s="25">
        <v>0</v>
      </c>
      <c r="M155" s="25">
        <v>0</v>
      </c>
    </row>
    <row r="156" spans="1:13" ht="16.5" customHeight="1" x14ac:dyDescent="0.2">
      <c r="A156" s="77"/>
      <c r="B156" s="77"/>
      <c r="C156" s="77"/>
      <c r="D156" s="77"/>
      <c r="E156" s="77"/>
      <c r="F156" s="77"/>
      <c r="G156" s="24" t="s">
        <v>200</v>
      </c>
      <c r="H156" s="25">
        <v>0</v>
      </c>
      <c r="I156" s="25">
        <v>0</v>
      </c>
      <c r="J156" s="25">
        <v>0</v>
      </c>
      <c r="K156" s="25">
        <v>0</v>
      </c>
      <c r="L156" s="25">
        <v>0</v>
      </c>
      <c r="M156" s="25">
        <v>0</v>
      </c>
    </row>
    <row r="157" spans="1:13" ht="95.25" customHeight="1" x14ac:dyDescent="0.2">
      <c r="A157" s="77" t="s">
        <v>84</v>
      </c>
      <c r="B157" s="77" t="s">
        <v>12</v>
      </c>
      <c r="C157" s="77" t="s">
        <v>87</v>
      </c>
      <c r="D157" s="108">
        <v>2657.4</v>
      </c>
      <c r="E157" s="77" t="s">
        <v>148</v>
      </c>
      <c r="F157" s="77" t="s">
        <v>149</v>
      </c>
      <c r="G157" s="24" t="s">
        <v>72</v>
      </c>
      <c r="H157" s="18">
        <f>H158+H159+H160+H161+H162+H163</f>
        <v>2657.4</v>
      </c>
      <c r="I157" s="18">
        <f>I158+I159+I160+I161+I162+I163</f>
        <v>0</v>
      </c>
      <c r="J157" s="18">
        <v>0</v>
      </c>
      <c r="K157" s="18">
        <f>K158+K159+K160+K161+K162+K163</f>
        <v>2498</v>
      </c>
      <c r="L157" s="18">
        <f>L158+L159+L160+L161+L162+L163</f>
        <v>159.4</v>
      </c>
      <c r="M157" s="18">
        <v>0</v>
      </c>
    </row>
    <row r="158" spans="1:13" ht="15.75" customHeight="1" x14ac:dyDescent="0.2">
      <c r="A158" s="77"/>
      <c r="B158" s="77"/>
      <c r="C158" s="77"/>
      <c r="D158" s="77"/>
      <c r="E158" s="77"/>
      <c r="F158" s="77"/>
      <c r="G158" s="24" t="s">
        <v>0</v>
      </c>
      <c r="H158" s="19">
        <f>J158+K158+L158</f>
        <v>0</v>
      </c>
      <c r="I158" s="19">
        <v>0</v>
      </c>
      <c r="J158" s="19">
        <v>0</v>
      </c>
      <c r="K158" s="19">
        <v>0</v>
      </c>
      <c r="L158" s="19">
        <v>0</v>
      </c>
      <c r="M158" s="19">
        <v>0</v>
      </c>
    </row>
    <row r="159" spans="1:13" ht="15.75" customHeight="1" x14ac:dyDescent="0.2">
      <c r="A159" s="77"/>
      <c r="B159" s="77"/>
      <c r="C159" s="77"/>
      <c r="D159" s="77"/>
      <c r="E159" s="77"/>
      <c r="F159" s="77"/>
      <c r="G159" s="24" t="s">
        <v>5</v>
      </c>
      <c r="H159" s="19">
        <f>J159+K159+L159</f>
        <v>0</v>
      </c>
      <c r="I159" s="19">
        <v>0</v>
      </c>
      <c r="J159" s="19">
        <v>0</v>
      </c>
      <c r="K159" s="19">
        <v>0</v>
      </c>
      <c r="L159" s="19">
        <v>0</v>
      </c>
      <c r="M159" s="19">
        <v>0</v>
      </c>
    </row>
    <row r="160" spans="1:13" ht="15.75" customHeight="1" x14ac:dyDescent="0.2">
      <c r="A160" s="77"/>
      <c r="B160" s="77"/>
      <c r="C160" s="77"/>
      <c r="D160" s="77"/>
      <c r="E160" s="77"/>
      <c r="F160" s="77"/>
      <c r="G160" s="24" t="s">
        <v>1</v>
      </c>
      <c r="H160" s="19">
        <f>J160+K160+L160</f>
        <v>0</v>
      </c>
      <c r="I160" s="19">
        <v>0</v>
      </c>
      <c r="J160" s="19">
        <v>0</v>
      </c>
      <c r="K160" s="19">
        <v>0</v>
      </c>
      <c r="L160" s="19">
        <v>0</v>
      </c>
      <c r="M160" s="19">
        <v>0</v>
      </c>
    </row>
    <row r="161" spans="1:13" ht="15.75" customHeight="1" x14ac:dyDescent="0.2">
      <c r="A161" s="77"/>
      <c r="B161" s="77"/>
      <c r="C161" s="77"/>
      <c r="D161" s="77"/>
      <c r="E161" s="77"/>
      <c r="F161" s="77"/>
      <c r="G161" s="24" t="s">
        <v>2</v>
      </c>
      <c r="H161" s="19">
        <f>J161+K161+L161+M161</f>
        <v>0</v>
      </c>
      <c r="I161" s="19">
        <v>0</v>
      </c>
      <c r="J161" s="19">
        <v>0</v>
      </c>
      <c r="K161" s="19">
        <v>0</v>
      </c>
      <c r="L161" s="19">
        <v>0</v>
      </c>
      <c r="M161" s="19">
        <v>0</v>
      </c>
    </row>
    <row r="162" spans="1:13" ht="15.75" customHeight="1" x14ac:dyDescent="0.2">
      <c r="A162" s="77"/>
      <c r="B162" s="77"/>
      <c r="C162" s="77"/>
      <c r="D162" s="77"/>
      <c r="E162" s="77"/>
      <c r="F162" s="77"/>
      <c r="G162" s="24" t="s">
        <v>3</v>
      </c>
      <c r="H162" s="19">
        <f>J162+K162+L162</f>
        <v>0</v>
      </c>
      <c r="I162" s="32">
        <v>0</v>
      </c>
      <c r="J162" s="19">
        <v>0</v>
      </c>
      <c r="K162" s="19">
        <v>0</v>
      </c>
      <c r="L162" s="19">
        <v>0</v>
      </c>
      <c r="M162" s="19">
        <v>0</v>
      </c>
    </row>
    <row r="163" spans="1:13" ht="15.75" customHeight="1" x14ac:dyDescent="0.2">
      <c r="A163" s="77"/>
      <c r="B163" s="77"/>
      <c r="C163" s="77"/>
      <c r="D163" s="77"/>
      <c r="E163" s="77"/>
      <c r="F163" s="77"/>
      <c r="G163" s="24" t="s">
        <v>4</v>
      </c>
      <c r="H163" s="19">
        <f t="shared" ref="H163:H169" si="22">J163+K163+L163</f>
        <v>2657.4</v>
      </c>
      <c r="I163" s="25">
        <v>0</v>
      </c>
      <c r="J163" s="25">
        <v>0</v>
      </c>
      <c r="K163" s="25">
        <v>2498</v>
      </c>
      <c r="L163" s="25">
        <v>159.4</v>
      </c>
      <c r="M163" s="25">
        <v>0</v>
      </c>
    </row>
    <row r="164" spans="1:13" ht="16.5" customHeight="1" x14ac:dyDescent="0.2">
      <c r="A164" s="77"/>
      <c r="B164" s="77"/>
      <c r="C164" s="77"/>
      <c r="D164" s="77"/>
      <c r="E164" s="77"/>
      <c r="F164" s="77"/>
      <c r="G164" s="24" t="s">
        <v>23</v>
      </c>
      <c r="H164" s="19">
        <f t="shared" si="22"/>
        <v>0</v>
      </c>
      <c r="I164" s="25">
        <v>0</v>
      </c>
      <c r="J164" s="25">
        <v>0</v>
      </c>
      <c r="K164" s="25">
        <v>0</v>
      </c>
      <c r="L164" s="25">
        <v>0</v>
      </c>
      <c r="M164" s="25">
        <v>0</v>
      </c>
    </row>
    <row r="165" spans="1:13" ht="16.5" customHeight="1" x14ac:dyDescent="0.2">
      <c r="A165" s="77"/>
      <c r="B165" s="77"/>
      <c r="C165" s="77"/>
      <c r="D165" s="77"/>
      <c r="E165" s="77"/>
      <c r="F165" s="77"/>
      <c r="G165" s="24" t="s">
        <v>30</v>
      </c>
      <c r="H165" s="19">
        <f t="shared" si="22"/>
        <v>0</v>
      </c>
      <c r="I165" s="25">
        <v>0</v>
      </c>
      <c r="J165" s="25">
        <v>0</v>
      </c>
      <c r="K165" s="25">
        <v>0</v>
      </c>
      <c r="L165" s="25">
        <v>0</v>
      </c>
      <c r="M165" s="25">
        <v>0</v>
      </c>
    </row>
    <row r="166" spans="1:13" ht="16.5" customHeight="1" x14ac:dyDescent="0.2">
      <c r="A166" s="77"/>
      <c r="B166" s="77"/>
      <c r="C166" s="77"/>
      <c r="D166" s="77"/>
      <c r="E166" s="77"/>
      <c r="F166" s="77"/>
      <c r="G166" s="24" t="s">
        <v>31</v>
      </c>
      <c r="H166" s="19">
        <f t="shared" si="22"/>
        <v>0</v>
      </c>
      <c r="I166" s="25">
        <v>0</v>
      </c>
      <c r="J166" s="25">
        <v>0</v>
      </c>
      <c r="K166" s="25">
        <v>0</v>
      </c>
      <c r="L166" s="25">
        <v>0</v>
      </c>
      <c r="M166" s="25">
        <v>0</v>
      </c>
    </row>
    <row r="167" spans="1:13" ht="16.5" customHeight="1" x14ac:dyDescent="0.2">
      <c r="A167" s="77"/>
      <c r="B167" s="77"/>
      <c r="C167" s="77"/>
      <c r="D167" s="77"/>
      <c r="E167" s="77"/>
      <c r="F167" s="77"/>
      <c r="G167" s="24" t="s">
        <v>32</v>
      </c>
      <c r="H167" s="19">
        <f t="shared" si="22"/>
        <v>0</v>
      </c>
      <c r="I167" s="25">
        <v>0</v>
      </c>
      <c r="J167" s="25">
        <v>0</v>
      </c>
      <c r="K167" s="25">
        <v>0</v>
      </c>
      <c r="L167" s="25">
        <v>0</v>
      </c>
      <c r="M167" s="25">
        <v>0</v>
      </c>
    </row>
    <row r="168" spans="1:13" ht="16.5" customHeight="1" x14ac:dyDescent="0.2">
      <c r="A168" s="77"/>
      <c r="B168" s="77"/>
      <c r="C168" s="77"/>
      <c r="D168" s="77"/>
      <c r="E168" s="77"/>
      <c r="F168" s="77"/>
      <c r="G168" s="24" t="s">
        <v>33</v>
      </c>
      <c r="H168" s="19">
        <f t="shared" ref="H168" si="23">J168+K168+L168</f>
        <v>0</v>
      </c>
      <c r="I168" s="25">
        <v>0</v>
      </c>
      <c r="J168" s="25">
        <v>0</v>
      </c>
      <c r="K168" s="25">
        <v>0</v>
      </c>
      <c r="L168" s="25">
        <v>0</v>
      </c>
      <c r="M168" s="25">
        <v>0</v>
      </c>
    </row>
    <row r="169" spans="1:13" ht="16.5" customHeight="1" x14ac:dyDescent="0.2">
      <c r="A169" s="77"/>
      <c r="B169" s="77"/>
      <c r="C169" s="77"/>
      <c r="D169" s="77"/>
      <c r="E169" s="77"/>
      <c r="F169" s="77"/>
      <c r="G169" s="24" t="s">
        <v>200</v>
      </c>
      <c r="H169" s="19">
        <f t="shared" si="22"/>
        <v>0</v>
      </c>
      <c r="I169" s="25">
        <v>0</v>
      </c>
      <c r="J169" s="25">
        <v>0</v>
      </c>
      <c r="K169" s="25">
        <v>0</v>
      </c>
      <c r="L169" s="25">
        <v>0</v>
      </c>
      <c r="M169" s="25">
        <v>0</v>
      </c>
    </row>
    <row r="170" spans="1:13" ht="95.25" customHeight="1" x14ac:dyDescent="0.2">
      <c r="A170" s="68" t="s">
        <v>85</v>
      </c>
      <c r="B170" s="77" t="s">
        <v>89</v>
      </c>
      <c r="C170" s="68" t="s">
        <v>90</v>
      </c>
      <c r="D170" s="71" t="s">
        <v>97</v>
      </c>
      <c r="E170" s="68" t="s">
        <v>150</v>
      </c>
      <c r="F170" s="68" t="s">
        <v>151</v>
      </c>
      <c r="G170" s="24" t="s">
        <v>72</v>
      </c>
      <c r="H170" s="18">
        <f>H171+H172+H173+H174+H175+H176</f>
        <v>103068.70000000001</v>
      </c>
      <c r="I170" s="18">
        <f>I171+I172+I173+I174+I175+I176</f>
        <v>0</v>
      </c>
      <c r="J170" s="18">
        <v>0</v>
      </c>
      <c r="K170" s="18">
        <f>K171+K172+K173+K174+K175+K176</f>
        <v>96884.6</v>
      </c>
      <c r="L170" s="18">
        <f>L171+L172+L173+L174+L175+L176</f>
        <v>6184.1</v>
      </c>
      <c r="M170" s="18">
        <v>0</v>
      </c>
    </row>
    <row r="171" spans="1:13" ht="15.75" customHeight="1" x14ac:dyDescent="0.2">
      <c r="A171" s="69"/>
      <c r="B171" s="77"/>
      <c r="C171" s="69"/>
      <c r="D171" s="69"/>
      <c r="E171" s="69"/>
      <c r="F171" s="69"/>
      <c r="G171" s="24" t="s">
        <v>0</v>
      </c>
      <c r="H171" s="19">
        <f>J171+K171+L171</f>
        <v>0</v>
      </c>
      <c r="I171" s="19">
        <v>0</v>
      </c>
      <c r="J171" s="19">
        <v>0</v>
      </c>
      <c r="K171" s="19">
        <v>0</v>
      </c>
      <c r="L171" s="19">
        <v>0</v>
      </c>
      <c r="M171" s="19">
        <v>0</v>
      </c>
    </row>
    <row r="172" spans="1:13" ht="15.75" customHeight="1" x14ac:dyDescent="0.2">
      <c r="A172" s="69"/>
      <c r="B172" s="77"/>
      <c r="C172" s="69"/>
      <c r="D172" s="69"/>
      <c r="E172" s="69"/>
      <c r="F172" s="69"/>
      <c r="G172" s="24" t="s">
        <v>5</v>
      </c>
      <c r="H172" s="19">
        <f>J172+K172+L172</f>
        <v>0</v>
      </c>
      <c r="I172" s="19">
        <v>0</v>
      </c>
      <c r="J172" s="19">
        <v>0</v>
      </c>
      <c r="K172" s="19">
        <v>0</v>
      </c>
      <c r="L172" s="19">
        <v>0</v>
      </c>
      <c r="M172" s="19">
        <v>0</v>
      </c>
    </row>
    <row r="173" spans="1:13" ht="15.75" customHeight="1" x14ac:dyDescent="0.2">
      <c r="A173" s="69"/>
      <c r="B173" s="77"/>
      <c r="C173" s="69"/>
      <c r="D173" s="69"/>
      <c r="E173" s="69"/>
      <c r="F173" s="69"/>
      <c r="G173" s="24" t="s">
        <v>1</v>
      </c>
      <c r="H173" s="19">
        <f>J173+K173+L173</f>
        <v>0</v>
      </c>
      <c r="I173" s="19">
        <v>0</v>
      </c>
      <c r="J173" s="19">
        <v>0</v>
      </c>
      <c r="K173" s="19">
        <v>0</v>
      </c>
      <c r="L173" s="19">
        <v>0</v>
      </c>
      <c r="M173" s="19">
        <v>0</v>
      </c>
    </row>
    <row r="174" spans="1:13" ht="15.75" customHeight="1" x14ac:dyDescent="0.2">
      <c r="A174" s="69"/>
      <c r="B174" s="77"/>
      <c r="C174" s="69"/>
      <c r="D174" s="69"/>
      <c r="E174" s="69"/>
      <c r="F174" s="69"/>
      <c r="G174" s="24" t="s">
        <v>2</v>
      </c>
      <c r="H174" s="19">
        <f>J174+K174+L174+M174</f>
        <v>0</v>
      </c>
      <c r="I174" s="19">
        <v>0</v>
      </c>
      <c r="J174" s="19">
        <v>0</v>
      </c>
      <c r="K174" s="19">
        <v>0</v>
      </c>
      <c r="L174" s="19">
        <v>0</v>
      </c>
      <c r="M174" s="19">
        <v>0</v>
      </c>
    </row>
    <row r="175" spans="1:13" ht="15.75" customHeight="1" x14ac:dyDescent="0.2">
      <c r="A175" s="69"/>
      <c r="B175" s="77"/>
      <c r="C175" s="69"/>
      <c r="D175" s="69"/>
      <c r="E175" s="69"/>
      <c r="F175" s="69"/>
      <c r="G175" s="24" t="s">
        <v>3</v>
      </c>
      <c r="H175" s="19">
        <f>J175+K175+L175</f>
        <v>0</v>
      </c>
      <c r="I175" s="32">
        <v>0</v>
      </c>
      <c r="J175" s="19">
        <v>0</v>
      </c>
      <c r="K175" s="19">
        <v>0</v>
      </c>
      <c r="L175" s="19">
        <v>0</v>
      </c>
      <c r="M175" s="19">
        <v>0</v>
      </c>
    </row>
    <row r="176" spans="1:13" ht="15.75" customHeight="1" x14ac:dyDescent="0.2">
      <c r="A176" s="69"/>
      <c r="B176" s="77"/>
      <c r="C176" s="69"/>
      <c r="D176" s="69"/>
      <c r="E176" s="69"/>
      <c r="F176" s="69"/>
      <c r="G176" s="24" t="s">
        <v>4</v>
      </c>
      <c r="H176" s="19">
        <f t="shared" ref="H176:H182" si="24">J176+K176+L176</f>
        <v>103068.70000000001</v>
      </c>
      <c r="I176" s="25">
        <v>0</v>
      </c>
      <c r="J176" s="25">
        <v>0</v>
      </c>
      <c r="K176" s="19">
        <v>96884.6</v>
      </c>
      <c r="L176" s="19">
        <v>6184.1</v>
      </c>
      <c r="M176" s="25">
        <v>0</v>
      </c>
    </row>
    <row r="177" spans="1:44" ht="16.5" customHeight="1" x14ac:dyDescent="0.2">
      <c r="A177" s="69"/>
      <c r="B177" s="77"/>
      <c r="C177" s="69"/>
      <c r="D177" s="69"/>
      <c r="E177" s="69"/>
      <c r="F177" s="69"/>
      <c r="G177" s="24" t="s">
        <v>23</v>
      </c>
      <c r="H177" s="19">
        <f t="shared" si="24"/>
        <v>13107.3</v>
      </c>
      <c r="I177" s="25">
        <v>0</v>
      </c>
      <c r="J177" s="25">
        <v>0</v>
      </c>
      <c r="K177" s="19">
        <v>10227</v>
      </c>
      <c r="L177" s="19">
        <v>2880.3</v>
      </c>
      <c r="M177" s="25">
        <v>0</v>
      </c>
      <c r="AG177" s="33"/>
      <c r="AI177" s="34"/>
      <c r="AJ177" s="34"/>
      <c r="AK177" s="34"/>
      <c r="AL177" s="34"/>
      <c r="AM177" s="34"/>
      <c r="AN177" s="34"/>
      <c r="AO177" s="34"/>
      <c r="AP177" s="34"/>
      <c r="AQ177" s="34"/>
      <c r="AR177" s="34"/>
    </row>
    <row r="178" spans="1:44" ht="16.5" customHeight="1" x14ac:dyDescent="0.2">
      <c r="A178" s="69"/>
      <c r="B178" s="77"/>
      <c r="C178" s="69"/>
      <c r="D178" s="69"/>
      <c r="E178" s="69"/>
      <c r="F178" s="69"/>
      <c r="G178" s="24" t="s">
        <v>30</v>
      </c>
      <c r="H178" s="19">
        <f t="shared" si="24"/>
        <v>0</v>
      </c>
      <c r="I178" s="25">
        <v>0</v>
      </c>
      <c r="J178" s="25">
        <v>0</v>
      </c>
      <c r="K178" s="25">
        <v>0</v>
      </c>
      <c r="L178" s="25">
        <v>0</v>
      </c>
      <c r="M178" s="25">
        <v>0</v>
      </c>
      <c r="AI178" s="34"/>
      <c r="AJ178" s="34"/>
      <c r="AK178" s="35"/>
      <c r="AL178" s="35"/>
      <c r="AM178" s="34"/>
      <c r="AN178" s="34"/>
      <c r="AO178" s="34"/>
      <c r="AP178" s="34"/>
      <c r="AQ178" s="34"/>
      <c r="AR178" s="34"/>
    </row>
    <row r="179" spans="1:44" ht="16.5" customHeight="1" x14ac:dyDescent="0.2">
      <c r="A179" s="69"/>
      <c r="B179" s="77"/>
      <c r="C179" s="69"/>
      <c r="D179" s="69"/>
      <c r="E179" s="69"/>
      <c r="F179" s="69"/>
      <c r="G179" s="24" t="s">
        <v>31</v>
      </c>
      <c r="H179" s="19">
        <f t="shared" si="24"/>
        <v>0</v>
      </c>
      <c r="I179" s="25">
        <v>0</v>
      </c>
      <c r="J179" s="25">
        <v>0</v>
      </c>
      <c r="K179" s="25">
        <v>0</v>
      </c>
      <c r="L179" s="25">
        <v>0</v>
      </c>
      <c r="M179" s="25">
        <v>0</v>
      </c>
      <c r="AI179" s="34"/>
      <c r="AJ179" s="34"/>
      <c r="AK179" s="34"/>
      <c r="AL179" s="34"/>
      <c r="AM179" s="34"/>
      <c r="AN179" s="34"/>
      <c r="AO179" s="34"/>
      <c r="AP179" s="34"/>
      <c r="AQ179" s="34"/>
      <c r="AR179" s="34"/>
    </row>
    <row r="180" spans="1:44" ht="16.5" customHeight="1" x14ac:dyDescent="0.2">
      <c r="A180" s="69"/>
      <c r="B180" s="77"/>
      <c r="C180" s="69"/>
      <c r="D180" s="69"/>
      <c r="E180" s="69"/>
      <c r="F180" s="69"/>
      <c r="G180" s="24" t="s">
        <v>32</v>
      </c>
      <c r="H180" s="19">
        <f t="shared" si="24"/>
        <v>0</v>
      </c>
      <c r="I180" s="25">
        <v>0</v>
      </c>
      <c r="J180" s="25">
        <v>0</v>
      </c>
      <c r="K180" s="25">
        <v>0</v>
      </c>
      <c r="L180" s="25">
        <v>0</v>
      </c>
      <c r="M180" s="25">
        <v>0</v>
      </c>
      <c r="AI180" s="34"/>
      <c r="AJ180" s="34"/>
      <c r="AK180" s="34"/>
      <c r="AL180" s="34"/>
      <c r="AM180" s="34"/>
      <c r="AN180" s="34"/>
      <c r="AO180" s="34"/>
      <c r="AP180" s="34"/>
      <c r="AQ180" s="34"/>
      <c r="AR180" s="34"/>
    </row>
    <row r="181" spans="1:44" ht="16.5" customHeight="1" x14ac:dyDescent="0.2">
      <c r="A181" s="69"/>
      <c r="B181" s="77"/>
      <c r="C181" s="69"/>
      <c r="D181" s="69"/>
      <c r="E181" s="69"/>
      <c r="F181" s="69"/>
      <c r="G181" s="24" t="s">
        <v>33</v>
      </c>
      <c r="H181" s="19">
        <f t="shared" ref="H181" si="25">J181+K181+L181</f>
        <v>0</v>
      </c>
      <c r="I181" s="25">
        <v>0</v>
      </c>
      <c r="J181" s="25">
        <v>0</v>
      </c>
      <c r="K181" s="25">
        <v>0</v>
      </c>
      <c r="L181" s="25">
        <v>0</v>
      </c>
      <c r="M181" s="25">
        <v>0</v>
      </c>
      <c r="AI181" s="34"/>
      <c r="AJ181" s="34"/>
      <c r="AK181" s="34"/>
      <c r="AL181" s="34"/>
      <c r="AM181" s="34"/>
      <c r="AN181" s="34"/>
      <c r="AO181" s="34"/>
      <c r="AP181" s="34"/>
      <c r="AQ181" s="34"/>
      <c r="AR181" s="34"/>
    </row>
    <row r="182" spans="1:44" ht="16.5" customHeight="1" x14ac:dyDescent="0.2">
      <c r="A182" s="70"/>
      <c r="B182" s="77"/>
      <c r="C182" s="70"/>
      <c r="D182" s="70"/>
      <c r="E182" s="70"/>
      <c r="F182" s="70"/>
      <c r="G182" s="24" t="s">
        <v>200</v>
      </c>
      <c r="H182" s="19">
        <f t="shared" si="24"/>
        <v>0</v>
      </c>
      <c r="I182" s="25">
        <v>0</v>
      </c>
      <c r="J182" s="25">
        <v>0</v>
      </c>
      <c r="K182" s="25">
        <v>0</v>
      </c>
      <c r="L182" s="25">
        <v>0</v>
      </c>
      <c r="M182" s="25">
        <v>0</v>
      </c>
      <c r="AI182" s="34"/>
      <c r="AJ182" s="34"/>
      <c r="AK182" s="34"/>
      <c r="AL182" s="34"/>
      <c r="AM182" s="34"/>
      <c r="AN182" s="34"/>
      <c r="AO182" s="34"/>
      <c r="AP182" s="34"/>
      <c r="AQ182" s="34"/>
      <c r="AR182" s="34"/>
    </row>
    <row r="183" spans="1:44" ht="95.25" customHeight="1" x14ac:dyDescent="0.2">
      <c r="A183" s="77" t="s">
        <v>86</v>
      </c>
      <c r="B183" s="77" t="s">
        <v>12</v>
      </c>
      <c r="C183" s="77" t="s">
        <v>88</v>
      </c>
      <c r="D183" s="108">
        <v>5222.723</v>
      </c>
      <c r="E183" s="77" t="s">
        <v>148</v>
      </c>
      <c r="F183" s="77" t="s">
        <v>148</v>
      </c>
      <c r="G183" s="24" t="s">
        <v>72</v>
      </c>
      <c r="H183" s="18">
        <f>H184+H185+H186+H187+H188+H189+H190+H191+H192+H193+H195</f>
        <v>10693.800000000001</v>
      </c>
      <c r="I183" s="18">
        <f>I184+I185+I186+I187+I188+I189+I190+I191+I192+I193+I195</f>
        <v>0</v>
      </c>
      <c r="J183" s="18">
        <f>J184+J185+J186+J187+J188+J189+J190+J191+J192+J193+J195</f>
        <v>0</v>
      </c>
      <c r="K183" s="18">
        <f>K184+K185+K186+K187+K188+K189+K190+K191+K192+K193+K195</f>
        <v>10052.200000000001</v>
      </c>
      <c r="L183" s="18">
        <f>L184+L185+L186+L187+L188+L189+L190+L191+L192+L193+L195</f>
        <v>641.6</v>
      </c>
      <c r="M183" s="18">
        <v>0</v>
      </c>
      <c r="AI183" s="34"/>
      <c r="AJ183" s="34"/>
      <c r="AK183" s="34"/>
      <c r="AL183" s="34"/>
      <c r="AM183" s="34"/>
      <c r="AN183" s="34"/>
      <c r="AO183" s="34"/>
      <c r="AP183" s="34"/>
      <c r="AQ183" s="34"/>
      <c r="AR183" s="34"/>
    </row>
    <row r="184" spans="1:44" ht="15.75" customHeight="1" x14ac:dyDescent="0.2">
      <c r="A184" s="77"/>
      <c r="B184" s="77"/>
      <c r="C184" s="77"/>
      <c r="D184" s="77"/>
      <c r="E184" s="77"/>
      <c r="F184" s="77"/>
      <c r="G184" s="24" t="s">
        <v>0</v>
      </c>
      <c r="H184" s="19">
        <f>J184+K184+L184</f>
        <v>0</v>
      </c>
      <c r="I184" s="19">
        <v>0</v>
      </c>
      <c r="J184" s="19">
        <v>0</v>
      </c>
      <c r="K184" s="19">
        <v>0</v>
      </c>
      <c r="L184" s="19">
        <v>0</v>
      </c>
      <c r="M184" s="19">
        <v>0</v>
      </c>
    </row>
    <row r="185" spans="1:44" ht="15.75" customHeight="1" x14ac:dyDescent="0.2">
      <c r="A185" s="77"/>
      <c r="B185" s="77"/>
      <c r="C185" s="77"/>
      <c r="D185" s="77"/>
      <c r="E185" s="77"/>
      <c r="F185" s="77"/>
      <c r="G185" s="24" t="s">
        <v>5</v>
      </c>
      <c r="H185" s="19">
        <f>J185+K185+L185</f>
        <v>0</v>
      </c>
      <c r="I185" s="19">
        <v>0</v>
      </c>
      <c r="J185" s="19">
        <v>0</v>
      </c>
      <c r="K185" s="19">
        <v>0</v>
      </c>
      <c r="L185" s="19">
        <v>0</v>
      </c>
      <c r="M185" s="19">
        <v>0</v>
      </c>
    </row>
    <row r="186" spans="1:44" ht="15.75" customHeight="1" x14ac:dyDescent="0.2">
      <c r="A186" s="77"/>
      <c r="B186" s="77"/>
      <c r="C186" s="77"/>
      <c r="D186" s="77"/>
      <c r="E186" s="77"/>
      <c r="F186" s="77"/>
      <c r="G186" s="24" t="s">
        <v>1</v>
      </c>
      <c r="H186" s="19">
        <f>J186+K186+L186</f>
        <v>0</v>
      </c>
      <c r="I186" s="19">
        <v>0</v>
      </c>
      <c r="J186" s="19">
        <v>0</v>
      </c>
      <c r="K186" s="19">
        <v>0</v>
      </c>
      <c r="L186" s="19">
        <v>0</v>
      </c>
      <c r="M186" s="19">
        <v>0</v>
      </c>
    </row>
    <row r="187" spans="1:44" ht="15.75" customHeight="1" x14ac:dyDescent="0.2">
      <c r="A187" s="77"/>
      <c r="B187" s="77"/>
      <c r="C187" s="77"/>
      <c r="D187" s="77"/>
      <c r="E187" s="77"/>
      <c r="F187" s="77"/>
      <c r="G187" s="24" t="s">
        <v>2</v>
      </c>
      <c r="H187" s="19">
        <f>J187+K187+L187+M187</f>
        <v>0</v>
      </c>
      <c r="I187" s="19">
        <v>0</v>
      </c>
      <c r="J187" s="19">
        <v>0</v>
      </c>
      <c r="K187" s="19">
        <v>0</v>
      </c>
      <c r="L187" s="19">
        <v>0</v>
      </c>
      <c r="M187" s="19">
        <v>0</v>
      </c>
    </row>
    <row r="188" spans="1:44" ht="15.75" customHeight="1" x14ac:dyDescent="0.2">
      <c r="A188" s="77"/>
      <c r="B188" s="77"/>
      <c r="C188" s="77"/>
      <c r="D188" s="77"/>
      <c r="E188" s="77"/>
      <c r="F188" s="77"/>
      <c r="G188" s="24" t="s">
        <v>3</v>
      </c>
      <c r="H188" s="19">
        <f>J188+K188+L188</f>
        <v>0</v>
      </c>
      <c r="I188" s="32">
        <v>0</v>
      </c>
      <c r="J188" s="19">
        <v>0</v>
      </c>
      <c r="K188" s="19">
        <v>0</v>
      </c>
      <c r="L188" s="19">
        <v>0</v>
      </c>
      <c r="M188" s="19">
        <v>0</v>
      </c>
    </row>
    <row r="189" spans="1:44" ht="15.75" customHeight="1" x14ac:dyDescent="0.2">
      <c r="A189" s="77"/>
      <c r="B189" s="77"/>
      <c r="C189" s="77"/>
      <c r="D189" s="77"/>
      <c r="E189" s="77"/>
      <c r="F189" s="77"/>
      <c r="G189" s="24" t="s">
        <v>4</v>
      </c>
      <c r="H189" s="19">
        <f t="shared" ref="H189:H195" si="26">J189+K189+L189</f>
        <v>10693.800000000001</v>
      </c>
      <c r="I189" s="25">
        <v>0</v>
      </c>
      <c r="J189" s="25">
        <v>0</v>
      </c>
      <c r="K189" s="25">
        <v>10052.200000000001</v>
      </c>
      <c r="L189" s="25">
        <v>641.6</v>
      </c>
      <c r="M189" s="25">
        <v>0</v>
      </c>
    </row>
    <row r="190" spans="1:44" ht="16.5" customHeight="1" x14ac:dyDescent="0.2">
      <c r="A190" s="77"/>
      <c r="B190" s="77"/>
      <c r="C190" s="77"/>
      <c r="D190" s="77"/>
      <c r="E190" s="77"/>
      <c r="F190" s="77"/>
      <c r="G190" s="24" t="s">
        <v>23</v>
      </c>
      <c r="H190" s="19">
        <f t="shared" si="26"/>
        <v>0</v>
      </c>
      <c r="I190" s="25">
        <v>0</v>
      </c>
      <c r="J190" s="25">
        <v>0</v>
      </c>
      <c r="K190" s="25">
        <v>0</v>
      </c>
      <c r="L190" s="25">
        <v>0</v>
      </c>
      <c r="M190" s="25">
        <v>0</v>
      </c>
    </row>
    <row r="191" spans="1:44" ht="16.5" customHeight="1" x14ac:dyDescent="0.2">
      <c r="A191" s="77"/>
      <c r="B191" s="77"/>
      <c r="C191" s="77"/>
      <c r="D191" s="77"/>
      <c r="E191" s="77"/>
      <c r="F191" s="77"/>
      <c r="G191" s="24" t="s">
        <v>30</v>
      </c>
      <c r="H191" s="19">
        <f t="shared" si="26"/>
        <v>0</v>
      </c>
      <c r="I191" s="25">
        <v>0</v>
      </c>
      <c r="J191" s="25">
        <v>0</v>
      </c>
      <c r="K191" s="25">
        <v>0</v>
      </c>
      <c r="L191" s="25">
        <v>0</v>
      </c>
      <c r="M191" s="25">
        <v>0</v>
      </c>
    </row>
    <row r="192" spans="1:44" ht="16.5" customHeight="1" x14ac:dyDescent="0.2">
      <c r="A192" s="77"/>
      <c r="B192" s="77"/>
      <c r="C192" s="77"/>
      <c r="D192" s="77"/>
      <c r="E192" s="77"/>
      <c r="F192" s="77"/>
      <c r="G192" s="24" t="s">
        <v>31</v>
      </c>
      <c r="H192" s="19">
        <f t="shared" si="26"/>
        <v>0</v>
      </c>
      <c r="I192" s="25">
        <v>0</v>
      </c>
      <c r="J192" s="25">
        <v>0</v>
      </c>
      <c r="K192" s="25">
        <v>0</v>
      </c>
      <c r="L192" s="25">
        <v>0</v>
      </c>
      <c r="M192" s="25">
        <v>0</v>
      </c>
    </row>
    <row r="193" spans="1:13" ht="16.5" customHeight="1" x14ac:dyDescent="0.2">
      <c r="A193" s="77"/>
      <c r="B193" s="77"/>
      <c r="C193" s="77"/>
      <c r="D193" s="77"/>
      <c r="E193" s="77"/>
      <c r="F193" s="77"/>
      <c r="G193" s="24" t="s">
        <v>32</v>
      </c>
      <c r="H193" s="19">
        <f t="shared" si="26"/>
        <v>0</v>
      </c>
      <c r="I193" s="25">
        <v>0</v>
      </c>
      <c r="J193" s="25">
        <v>0</v>
      </c>
      <c r="K193" s="25">
        <v>0</v>
      </c>
      <c r="L193" s="25">
        <v>0</v>
      </c>
      <c r="M193" s="25">
        <v>0</v>
      </c>
    </row>
    <row r="194" spans="1:13" ht="16.5" customHeight="1" x14ac:dyDescent="0.2">
      <c r="A194" s="77"/>
      <c r="B194" s="77"/>
      <c r="C194" s="77"/>
      <c r="D194" s="77"/>
      <c r="E194" s="77"/>
      <c r="F194" s="77"/>
      <c r="G194" s="24" t="s">
        <v>33</v>
      </c>
      <c r="H194" s="19">
        <f t="shared" ref="H194" si="27">J194+K194+L194</f>
        <v>0</v>
      </c>
      <c r="I194" s="25">
        <v>0</v>
      </c>
      <c r="J194" s="25">
        <v>0</v>
      </c>
      <c r="K194" s="25">
        <v>0</v>
      </c>
      <c r="L194" s="25">
        <v>0</v>
      </c>
      <c r="M194" s="25">
        <v>0</v>
      </c>
    </row>
    <row r="195" spans="1:13" ht="16.5" customHeight="1" x14ac:dyDescent="0.2">
      <c r="A195" s="77"/>
      <c r="B195" s="77"/>
      <c r="C195" s="77"/>
      <c r="D195" s="77"/>
      <c r="E195" s="77"/>
      <c r="F195" s="77"/>
      <c r="G195" s="24" t="s">
        <v>200</v>
      </c>
      <c r="H195" s="19">
        <f t="shared" si="26"/>
        <v>0</v>
      </c>
      <c r="I195" s="25">
        <v>0</v>
      </c>
      <c r="J195" s="25">
        <v>0</v>
      </c>
      <c r="K195" s="25">
        <v>0</v>
      </c>
      <c r="L195" s="25">
        <v>0</v>
      </c>
      <c r="M195" s="25">
        <v>0</v>
      </c>
    </row>
    <row r="196" spans="1:13" ht="102.75" customHeight="1" x14ac:dyDescent="0.2">
      <c r="A196" s="77" t="s">
        <v>173</v>
      </c>
      <c r="B196" s="77" t="s">
        <v>12</v>
      </c>
      <c r="C196" s="77" t="s">
        <v>141</v>
      </c>
      <c r="D196" s="108">
        <v>15700.2</v>
      </c>
      <c r="E196" s="77" t="s">
        <v>146</v>
      </c>
      <c r="F196" s="77" t="s">
        <v>174</v>
      </c>
      <c r="G196" s="24" t="s">
        <v>72</v>
      </c>
      <c r="H196" s="18">
        <f>H197+H198+H199+H200+H201+H202+H203+H204+H205+H207+H209</f>
        <v>26690.2</v>
      </c>
      <c r="I196" s="18">
        <f>I197+I198+I199+I200+I201+I202+I203+I204+I205+I207+I209</f>
        <v>2111.6</v>
      </c>
      <c r="J196" s="18">
        <f>J197+J198+J199+J200+J201+J202+J203+J204+J205+J207+J209</f>
        <v>0</v>
      </c>
      <c r="K196" s="18">
        <f>K197+K198+K199+K200+K201+K202+K203+K204+K205+K207+K209</f>
        <v>25088.800000000003</v>
      </c>
      <c r="L196" s="18">
        <f>L197+L198+L199+L200+L201+L202+L203+L204+L205+L207+L209</f>
        <v>1601.4</v>
      </c>
      <c r="M196" s="18">
        <v>0</v>
      </c>
    </row>
    <row r="197" spans="1:13" ht="21.75" customHeight="1" x14ac:dyDescent="0.2">
      <c r="A197" s="77"/>
      <c r="B197" s="77"/>
      <c r="C197" s="77"/>
      <c r="D197" s="77"/>
      <c r="E197" s="77"/>
      <c r="F197" s="77"/>
      <c r="G197" s="24" t="s">
        <v>0</v>
      </c>
      <c r="H197" s="19">
        <f>J197+K197+L197</f>
        <v>0</v>
      </c>
      <c r="I197" s="19">
        <v>0</v>
      </c>
      <c r="J197" s="19">
        <v>0</v>
      </c>
      <c r="K197" s="19">
        <v>0</v>
      </c>
      <c r="L197" s="19">
        <v>0</v>
      </c>
      <c r="M197" s="19">
        <v>0</v>
      </c>
    </row>
    <row r="198" spans="1:13" ht="21.75" customHeight="1" x14ac:dyDescent="0.2">
      <c r="A198" s="77"/>
      <c r="B198" s="77"/>
      <c r="C198" s="77"/>
      <c r="D198" s="77"/>
      <c r="E198" s="77"/>
      <c r="F198" s="77"/>
      <c r="G198" s="24" t="s">
        <v>5</v>
      </c>
      <c r="H198" s="19">
        <f>J198+K198+L198</f>
        <v>0</v>
      </c>
      <c r="I198" s="19">
        <v>0</v>
      </c>
      <c r="J198" s="19">
        <v>0</v>
      </c>
      <c r="K198" s="19">
        <v>0</v>
      </c>
      <c r="L198" s="19">
        <v>0</v>
      </c>
      <c r="M198" s="19">
        <v>0</v>
      </c>
    </row>
    <row r="199" spans="1:13" ht="21.75" customHeight="1" x14ac:dyDescent="0.2">
      <c r="A199" s="77"/>
      <c r="B199" s="77"/>
      <c r="C199" s="77"/>
      <c r="D199" s="77"/>
      <c r="E199" s="77"/>
      <c r="F199" s="77"/>
      <c r="G199" s="24" t="s">
        <v>1</v>
      </c>
      <c r="H199" s="19">
        <f>J199+K199+L199</f>
        <v>0</v>
      </c>
      <c r="I199" s="19">
        <v>0</v>
      </c>
      <c r="J199" s="19">
        <v>0</v>
      </c>
      <c r="K199" s="19">
        <v>0</v>
      </c>
      <c r="L199" s="19">
        <v>0</v>
      </c>
      <c r="M199" s="19">
        <v>0</v>
      </c>
    </row>
    <row r="200" spans="1:13" ht="21.75" customHeight="1" x14ac:dyDescent="0.2">
      <c r="A200" s="77"/>
      <c r="B200" s="77"/>
      <c r="C200" s="77"/>
      <c r="D200" s="77"/>
      <c r="E200" s="77"/>
      <c r="F200" s="77"/>
      <c r="G200" s="24" t="s">
        <v>2</v>
      </c>
      <c r="H200" s="19">
        <f>J200+K200+L200+M200</f>
        <v>0</v>
      </c>
      <c r="I200" s="19">
        <v>0</v>
      </c>
      <c r="J200" s="19">
        <v>0</v>
      </c>
      <c r="K200" s="19">
        <v>0</v>
      </c>
      <c r="L200" s="19">
        <v>0</v>
      </c>
      <c r="M200" s="19">
        <v>0</v>
      </c>
    </row>
    <row r="201" spans="1:13" ht="21.75" customHeight="1" x14ac:dyDescent="0.2">
      <c r="A201" s="77"/>
      <c r="B201" s="77"/>
      <c r="C201" s="77"/>
      <c r="D201" s="77"/>
      <c r="E201" s="77"/>
      <c r="F201" s="77"/>
      <c r="G201" s="24" t="s">
        <v>3</v>
      </c>
      <c r="H201" s="19">
        <f>J201+K201+L201</f>
        <v>0</v>
      </c>
      <c r="I201" s="32">
        <v>0</v>
      </c>
      <c r="J201" s="19">
        <v>0</v>
      </c>
      <c r="K201" s="19">
        <v>0</v>
      </c>
      <c r="L201" s="19">
        <v>0</v>
      </c>
      <c r="M201" s="19">
        <v>0</v>
      </c>
    </row>
    <row r="202" spans="1:13" ht="21.75" customHeight="1" x14ac:dyDescent="0.2">
      <c r="A202" s="77"/>
      <c r="B202" s="77"/>
      <c r="C202" s="77"/>
      <c r="D202" s="77"/>
      <c r="E202" s="77"/>
      <c r="F202" s="77"/>
      <c r="G202" s="24" t="s">
        <v>4</v>
      </c>
      <c r="H202" s="19">
        <f t="shared" ref="H202:H209" si="28">J202+K202+L202</f>
        <v>0</v>
      </c>
      <c r="I202" s="25">
        <v>0</v>
      </c>
      <c r="J202" s="25">
        <v>0</v>
      </c>
      <c r="K202" s="25">
        <v>0</v>
      </c>
      <c r="L202" s="25">
        <v>0</v>
      </c>
      <c r="M202" s="25">
        <v>0</v>
      </c>
    </row>
    <row r="203" spans="1:13" ht="21.75" customHeight="1" x14ac:dyDescent="0.2">
      <c r="A203" s="77"/>
      <c r="B203" s="77"/>
      <c r="C203" s="77"/>
      <c r="D203" s="77"/>
      <c r="E203" s="77"/>
      <c r="F203" s="77"/>
      <c r="G203" s="24" t="s">
        <v>23</v>
      </c>
      <c r="H203" s="19">
        <f t="shared" si="28"/>
        <v>0</v>
      </c>
      <c r="I203" s="25">
        <v>0</v>
      </c>
      <c r="J203" s="25">
        <v>0</v>
      </c>
      <c r="K203" s="25">
        <v>0</v>
      </c>
      <c r="L203" s="25">
        <v>0</v>
      </c>
      <c r="M203" s="25">
        <v>0</v>
      </c>
    </row>
    <row r="204" spans="1:13" ht="21.75" customHeight="1" x14ac:dyDescent="0.2">
      <c r="A204" s="77"/>
      <c r="B204" s="77"/>
      <c r="C204" s="77"/>
      <c r="D204" s="77"/>
      <c r="E204" s="77"/>
      <c r="F204" s="77"/>
      <c r="G204" s="24" t="s">
        <v>30</v>
      </c>
      <c r="H204" s="19">
        <f t="shared" si="28"/>
        <v>15700.2</v>
      </c>
      <c r="I204" s="19">
        <v>2111.6</v>
      </c>
      <c r="J204" s="25">
        <v>0</v>
      </c>
      <c r="K204" s="19">
        <v>14758.2</v>
      </c>
      <c r="L204" s="25">
        <v>942</v>
      </c>
      <c r="M204" s="25">
        <v>0</v>
      </c>
    </row>
    <row r="205" spans="1:13" ht="18" customHeight="1" x14ac:dyDescent="0.2">
      <c r="A205" s="77"/>
      <c r="B205" s="77"/>
      <c r="C205" s="77"/>
      <c r="D205" s="77"/>
      <c r="E205" s="77"/>
      <c r="F205" s="77"/>
      <c r="G205" s="24" t="s">
        <v>171</v>
      </c>
      <c r="H205" s="19">
        <f t="shared" si="28"/>
        <v>10990</v>
      </c>
      <c r="I205" s="25">
        <v>0</v>
      </c>
      <c r="J205" s="25">
        <v>0</v>
      </c>
      <c r="K205" s="25">
        <v>10330.6</v>
      </c>
      <c r="L205" s="25">
        <v>659.4</v>
      </c>
      <c r="M205" s="25">
        <v>0</v>
      </c>
    </row>
    <row r="206" spans="1:13" s="38" customFormat="1" ht="36.75" customHeight="1" x14ac:dyDescent="0.2">
      <c r="A206" s="77"/>
      <c r="B206" s="77"/>
      <c r="C206" s="77"/>
      <c r="D206" s="77"/>
      <c r="E206" s="77"/>
      <c r="F206" s="77"/>
      <c r="G206" s="36" t="s">
        <v>77</v>
      </c>
      <c r="H206" s="37">
        <f t="shared" ref="H206:J206" si="29">H205</f>
        <v>10990</v>
      </c>
      <c r="I206" s="37">
        <f t="shared" si="29"/>
        <v>0</v>
      </c>
      <c r="J206" s="37">
        <f t="shared" si="29"/>
        <v>0</v>
      </c>
      <c r="K206" s="37">
        <f>K205</f>
        <v>10330.6</v>
      </c>
      <c r="L206" s="37">
        <f t="shared" ref="L206:M206" si="30">L205</f>
        <v>659.4</v>
      </c>
      <c r="M206" s="37">
        <f t="shared" si="30"/>
        <v>0</v>
      </c>
    </row>
    <row r="207" spans="1:13" ht="21.75" customHeight="1" x14ac:dyDescent="0.2">
      <c r="A207" s="77"/>
      <c r="B207" s="77"/>
      <c r="C207" s="77"/>
      <c r="D207" s="77"/>
      <c r="E207" s="77"/>
      <c r="F207" s="77"/>
      <c r="G207" s="24" t="s">
        <v>32</v>
      </c>
      <c r="H207" s="19">
        <f t="shared" si="28"/>
        <v>0</v>
      </c>
      <c r="I207" s="25">
        <v>0</v>
      </c>
      <c r="J207" s="25">
        <v>0</v>
      </c>
      <c r="K207" s="25">
        <v>0</v>
      </c>
      <c r="L207" s="25">
        <v>0</v>
      </c>
      <c r="M207" s="25">
        <v>0</v>
      </c>
    </row>
    <row r="208" spans="1:13" ht="21.75" customHeight="1" x14ac:dyDescent="0.2">
      <c r="A208" s="77"/>
      <c r="B208" s="77"/>
      <c r="C208" s="77"/>
      <c r="D208" s="77"/>
      <c r="E208" s="77"/>
      <c r="F208" s="77"/>
      <c r="G208" s="24" t="s">
        <v>33</v>
      </c>
      <c r="H208" s="19">
        <f t="shared" ref="H208" si="31">J208+K208+L208</f>
        <v>0</v>
      </c>
      <c r="I208" s="25">
        <v>0</v>
      </c>
      <c r="J208" s="25">
        <v>0</v>
      </c>
      <c r="K208" s="25">
        <v>0</v>
      </c>
      <c r="L208" s="25">
        <v>0</v>
      </c>
      <c r="M208" s="25">
        <v>0</v>
      </c>
    </row>
    <row r="209" spans="1:34" ht="21.75" customHeight="1" x14ac:dyDescent="0.2">
      <c r="A209" s="77"/>
      <c r="B209" s="77"/>
      <c r="C209" s="77"/>
      <c r="D209" s="77"/>
      <c r="E209" s="77"/>
      <c r="F209" s="77"/>
      <c r="G209" s="24" t="s">
        <v>200</v>
      </c>
      <c r="H209" s="19">
        <f t="shared" si="28"/>
        <v>0</v>
      </c>
      <c r="I209" s="25">
        <v>0</v>
      </c>
      <c r="J209" s="25">
        <v>0</v>
      </c>
      <c r="K209" s="25">
        <v>0</v>
      </c>
      <c r="L209" s="25">
        <v>0</v>
      </c>
      <c r="M209" s="25">
        <v>0</v>
      </c>
    </row>
    <row r="210" spans="1:34" ht="104.25" customHeight="1" x14ac:dyDescent="0.2">
      <c r="A210" s="77" t="s">
        <v>164</v>
      </c>
      <c r="B210" s="77" t="s">
        <v>14</v>
      </c>
      <c r="C210" s="77" t="s">
        <v>165</v>
      </c>
      <c r="D210" s="81">
        <v>105564.8</v>
      </c>
      <c r="E210" s="77" t="s">
        <v>146</v>
      </c>
      <c r="F210" s="77" t="s">
        <v>166</v>
      </c>
      <c r="G210" s="24" t="s">
        <v>72</v>
      </c>
      <c r="H210" s="18">
        <f>H211+H212+H213+H214+H215+H216+H217+H218+H219+H220+H222</f>
        <v>105564.79999999999</v>
      </c>
      <c r="I210" s="18">
        <f>I211+I212+I213+I214+I215+I216+I217+I218+I219+I220+I222</f>
        <v>26782.400000000001</v>
      </c>
      <c r="J210" s="18">
        <f>J211+J212+J213+J214+J215+J216+J217+J218+J219+J220+J222</f>
        <v>0</v>
      </c>
      <c r="K210" s="18">
        <f>K211+K212+K213+K214+K215+K216+K217+K218+K219+K220+K222</f>
        <v>99230.9</v>
      </c>
      <c r="L210" s="18">
        <f>L211+L212+L213+L214+L215+L216+L217+L218+L219+L220+L222</f>
        <v>6333.9</v>
      </c>
      <c r="M210" s="18">
        <v>0</v>
      </c>
    </row>
    <row r="211" spans="1:34" ht="21.75" customHeight="1" x14ac:dyDescent="0.2">
      <c r="A211" s="77"/>
      <c r="B211" s="77"/>
      <c r="C211" s="77"/>
      <c r="D211" s="81"/>
      <c r="E211" s="77"/>
      <c r="F211" s="77"/>
      <c r="G211" s="24" t="s">
        <v>0</v>
      </c>
      <c r="H211" s="19">
        <f>J211+K211+L211</f>
        <v>0</v>
      </c>
      <c r="I211" s="19">
        <v>0</v>
      </c>
      <c r="J211" s="19">
        <v>0</v>
      </c>
      <c r="K211" s="19">
        <v>0</v>
      </c>
      <c r="L211" s="19">
        <v>0</v>
      </c>
      <c r="M211" s="19">
        <v>0</v>
      </c>
    </row>
    <row r="212" spans="1:34" ht="21.75" customHeight="1" x14ac:dyDescent="0.2">
      <c r="A212" s="77"/>
      <c r="B212" s="77"/>
      <c r="C212" s="77"/>
      <c r="D212" s="81"/>
      <c r="E212" s="77"/>
      <c r="F212" s="77"/>
      <c r="G212" s="24" t="s">
        <v>5</v>
      </c>
      <c r="H212" s="19">
        <f>J212+K212+L212</f>
        <v>0</v>
      </c>
      <c r="I212" s="19">
        <v>0</v>
      </c>
      <c r="J212" s="19">
        <v>0</v>
      </c>
      <c r="K212" s="19">
        <v>0</v>
      </c>
      <c r="L212" s="19">
        <v>0</v>
      </c>
      <c r="M212" s="19">
        <v>0</v>
      </c>
    </row>
    <row r="213" spans="1:34" ht="21.75" customHeight="1" x14ac:dyDescent="0.2">
      <c r="A213" s="77"/>
      <c r="B213" s="77"/>
      <c r="C213" s="77"/>
      <c r="D213" s="81"/>
      <c r="E213" s="77"/>
      <c r="F213" s="77"/>
      <c r="G213" s="24" t="s">
        <v>1</v>
      </c>
      <c r="H213" s="19">
        <f>J213+K213+L213</f>
        <v>0</v>
      </c>
      <c r="I213" s="19">
        <v>0</v>
      </c>
      <c r="J213" s="19">
        <v>0</v>
      </c>
      <c r="K213" s="19">
        <v>0</v>
      </c>
      <c r="L213" s="19">
        <v>0</v>
      </c>
      <c r="M213" s="19">
        <v>0</v>
      </c>
    </row>
    <row r="214" spans="1:34" ht="21.75" customHeight="1" x14ac:dyDescent="0.2">
      <c r="A214" s="77"/>
      <c r="B214" s="77"/>
      <c r="C214" s="77"/>
      <c r="D214" s="81"/>
      <c r="E214" s="77"/>
      <c r="F214" s="77"/>
      <c r="G214" s="24" t="s">
        <v>2</v>
      </c>
      <c r="H214" s="19">
        <f>J214+K214+L214+M214</f>
        <v>0</v>
      </c>
      <c r="I214" s="19">
        <v>0</v>
      </c>
      <c r="J214" s="19">
        <v>0</v>
      </c>
      <c r="K214" s="19">
        <v>0</v>
      </c>
      <c r="L214" s="19">
        <v>0</v>
      </c>
      <c r="M214" s="19">
        <v>0</v>
      </c>
    </row>
    <row r="215" spans="1:34" ht="21.75" customHeight="1" x14ac:dyDescent="0.2">
      <c r="A215" s="77"/>
      <c r="B215" s="77"/>
      <c r="C215" s="77"/>
      <c r="D215" s="81"/>
      <c r="E215" s="77"/>
      <c r="F215" s="77"/>
      <c r="G215" s="24" t="s">
        <v>3</v>
      </c>
      <c r="H215" s="19">
        <f>J215+K215+L215</f>
        <v>0</v>
      </c>
      <c r="I215" s="32">
        <v>0</v>
      </c>
      <c r="J215" s="19">
        <v>0</v>
      </c>
      <c r="K215" s="19">
        <v>0</v>
      </c>
      <c r="L215" s="19">
        <v>0</v>
      </c>
      <c r="M215" s="19">
        <v>0</v>
      </c>
    </row>
    <row r="216" spans="1:34" ht="21.75" customHeight="1" x14ac:dyDescent="0.2">
      <c r="A216" s="77"/>
      <c r="B216" s="77"/>
      <c r="C216" s="77"/>
      <c r="D216" s="81"/>
      <c r="E216" s="77"/>
      <c r="F216" s="77"/>
      <c r="G216" s="24" t="s">
        <v>4</v>
      </c>
      <c r="H216" s="19">
        <f t="shared" ref="H216:H222" si="32">J216+K216+L216</f>
        <v>0</v>
      </c>
      <c r="I216" s="25">
        <v>0</v>
      </c>
      <c r="J216" s="25">
        <v>0</v>
      </c>
      <c r="K216" s="25">
        <v>0</v>
      </c>
      <c r="L216" s="25">
        <v>0</v>
      </c>
      <c r="M216" s="25">
        <v>0</v>
      </c>
    </row>
    <row r="217" spans="1:34" ht="21.75" customHeight="1" x14ac:dyDescent="0.35">
      <c r="A217" s="77"/>
      <c r="B217" s="77"/>
      <c r="C217" s="77"/>
      <c r="D217" s="81"/>
      <c r="E217" s="77"/>
      <c r="F217" s="77"/>
      <c r="G217" s="24" t="s">
        <v>23</v>
      </c>
      <c r="H217" s="19">
        <f t="shared" si="32"/>
        <v>0</v>
      </c>
      <c r="I217" s="25">
        <v>0</v>
      </c>
      <c r="J217" s="25">
        <v>0</v>
      </c>
      <c r="K217" s="25">
        <v>0</v>
      </c>
      <c r="L217" s="25">
        <v>0</v>
      </c>
      <c r="M217" s="25">
        <v>0</v>
      </c>
      <c r="AG217" s="39"/>
      <c r="AH217" s="39"/>
    </row>
    <row r="218" spans="1:34" ht="21.75" customHeight="1" x14ac:dyDescent="0.2">
      <c r="A218" s="77"/>
      <c r="B218" s="77"/>
      <c r="C218" s="77"/>
      <c r="D218" s="81"/>
      <c r="E218" s="77"/>
      <c r="F218" s="77"/>
      <c r="G218" s="24" t="s">
        <v>30</v>
      </c>
      <c r="H218" s="19">
        <f t="shared" si="32"/>
        <v>0</v>
      </c>
      <c r="I218" s="19">
        <v>0</v>
      </c>
      <c r="J218" s="25">
        <v>0</v>
      </c>
      <c r="K218" s="19">
        <v>0</v>
      </c>
      <c r="L218" s="25">
        <v>0</v>
      </c>
      <c r="M218" s="25">
        <v>0</v>
      </c>
    </row>
    <row r="219" spans="1:34" ht="21.75" customHeight="1" x14ac:dyDescent="0.2">
      <c r="A219" s="77"/>
      <c r="B219" s="77"/>
      <c r="C219" s="77"/>
      <c r="D219" s="81"/>
      <c r="E219" s="77"/>
      <c r="F219" s="77"/>
      <c r="G219" s="24" t="s">
        <v>31</v>
      </c>
      <c r="H219" s="19">
        <f t="shared" si="32"/>
        <v>105564.79999999999</v>
      </c>
      <c r="I219" s="25">
        <v>26782.400000000001</v>
      </c>
      <c r="J219" s="25">
        <v>0</v>
      </c>
      <c r="K219" s="19">
        <v>99230.9</v>
      </c>
      <c r="L219" s="19">
        <v>6333.9</v>
      </c>
      <c r="M219" s="25">
        <v>0</v>
      </c>
    </row>
    <row r="220" spans="1:34" ht="21.75" customHeight="1" x14ac:dyDescent="0.2">
      <c r="A220" s="77"/>
      <c r="B220" s="77"/>
      <c r="C220" s="77"/>
      <c r="D220" s="81"/>
      <c r="E220" s="77"/>
      <c r="F220" s="77"/>
      <c r="G220" s="24" t="s">
        <v>32</v>
      </c>
      <c r="H220" s="19">
        <f t="shared" si="32"/>
        <v>0</v>
      </c>
      <c r="I220" s="25">
        <v>0</v>
      </c>
      <c r="J220" s="25">
        <v>0</v>
      </c>
      <c r="K220" s="25">
        <v>0</v>
      </c>
      <c r="L220" s="25">
        <v>0</v>
      </c>
      <c r="M220" s="25">
        <v>0</v>
      </c>
    </row>
    <row r="221" spans="1:34" ht="21.75" customHeight="1" x14ac:dyDescent="0.2">
      <c r="A221" s="77"/>
      <c r="B221" s="77"/>
      <c r="C221" s="77"/>
      <c r="D221" s="81"/>
      <c r="E221" s="77"/>
      <c r="F221" s="77"/>
      <c r="G221" s="24" t="s">
        <v>33</v>
      </c>
      <c r="H221" s="19">
        <f t="shared" ref="H221" si="33">J221+K221+L221</f>
        <v>0</v>
      </c>
      <c r="I221" s="25">
        <v>0</v>
      </c>
      <c r="J221" s="25">
        <v>0</v>
      </c>
      <c r="K221" s="25">
        <v>0</v>
      </c>
      <c r="L221" s="25">
        <v>0</v>
      </c>
      <c r="M221" s="25">
        <v>0</v>
      </c>
    </row>
    <row r="222" spans="1:34" ht="21.75" customHeight="1" x14ac:dyDescent="0.2">
      <c r="A222" s="77"/>
      <c r="B222" s="77"/>
      <c r="C222" s="77"/>
      <c r="D222" s="81"/>
      <c r="E222" s="77"/>
      <c r="F222" s="77"/>
      <c r="G222" s="24" t="s">
        <v>200</v>
      </c>
      <c r="H222" s="19">
        <f t="shared" si="32"/>
        <v>0</v>
      </c>
      <c r="I222" s="25">
        <v>0</v>
      </c>
      <c r="J222" s="25">
        <v>0</v>
      </c>
      <c r="K222" s="25">
        <v>0</v>
      </c>
      <c r="L222" s="25">
        <v>0</v>
      </c>
      <c r="M222" s="25">
        <v>0</v>
      </c>
    </row>
    <row r="223" spans="1:34" ht="103.5" customHeight="1" x14ac:dyDescent="0.2">
      <c r="A223" s="77" t="s">
        <v>186</v>
      </c>
      <c r="B223" s="77" t="s">
        <v>189</v>
      </c>
      <c r="C223" s="77" t="s">
        <v>188</v>
      </c>
      <c r="D223" s="81">
        <v>18791.599999999999</v>
      </c>
      <c r="E223" s="77" t="s">
        <v>166</v>
      </c>
      <c r="F223" s="77" t="s">
        <v>187</v>
      </c>
      <c r="G223" s="24" t="s">
        <v>72</v>
      </c>
      <c r="H223" s="18">
        <f>H224+H225+H226+H227+H228+H229+H230+H231+H232+H233+H235</f>
        <v>18938.5</v>
      </c>
      <c r="I223" s="18">
        <f>I224+I225+I226+I227+I228+I229+I230+I231+I232+I233+I235</f>
        <v>0</v>
      </c>
      <c r="J223" s="18">
        <f>J224+J225+J226+J227+J228+J229+J230+J231+J232+J233+J235</f>
        <v>0</v>
      </c>
      <c r="K223" s="18">
        <f>K224+K225+K226+K227+K228+K229+K230+K231+K232+K233+K235</f>
        <v>14566.3</v>
      </c>
      <c r="L223" s="18">
        <f>L224+L225+L226+L227+L228+L229+L230+L231+L232+L233+L235</f>
        <v>4372.2</v>
      </c>
      <c r="M223" s="18">
        <v>0</v>
      </c>
    </row>
    <row r="224" spans="1:34" ht="21.75" customHeight="1" x14ac:dyDescent="0.2">
      <c r="A224" s="77"/>
      <c r="B224" s="77"/>
      <c r="C224" s="77"/>
      <c r="D224" s="81"/>
      <c r="E224" s="77"/>
      <c r="F224" s="77"/>
      <c r="G224" s="24" t="s">
        <v>0</v>
      </c>
      <c r="H224" s="19">
        <f>J224+K224+L224</f>
        <v>0</v>
      </c>
      <c r="I224" s="19">
        <v>0</v>
      </c>
      <c r="J224" s="19">
        <v>0</v>
      </c>
      <c r="K224" s="19">
        <v>0</v>
      </c>
      <c r="L224" s="19">
        <v>0</v>
      </c>
      <c r="M224" s="19">
        <v>0</v>
      </c>
    </row>
    <row r="225" spans="1:13" ht="21.75" customHeight="1" x14ac:dyDescent="0.2">
      <c r="A225" s="77"/>
      <c r="B225" s="77"/>
      <c r="C225" s="77"/>
      <c r="D225" s="81"/>
      <c r="E225" s="77"/>
      <c r="F225" s="77"/>
      <c r="G225" s="24" t="s">
        <v>5</v>
      </c>
      <c r="H225" s="19">
        <f>J225+K225+L225</f>
        <v>0</v>
      </c>
      <c r="I225" s="19">
        <v>0</v>
      </c>
      <c r="J225" s="19">
        <v>0</v>
      </c>
      <c r="K225" s="19">
        <v>0</v>
      </c>
      <c r="L225" s="19">
        <v>0</v>
      </c>
      <c r="M225" s="19">
        <v>0</v>
      </c>
    </row>
    <row r="226" spans="1:13" ht="21.75" customHeight="1" x14ac:dyDescent="0.2">
      <c r="A226" s="77"/>
      <c r="B226" s="77"/>
      <c r="C226" s="77"/>
      <c r="D226" s="81"/>
      <c r="E226" s="77"/>
      <c r="F226" s="77"/>
      <c r="G226" s="24" t="s">
        <v>1</v>
      </c>
      <c r="H226" s="19">
        <f>J226+K226+L226</f>
        <v>0</v>
      </c>
      <c r="I226" s="19">
        <v>0</v>
      </c>
      <c r="J226" s="19">
        <v>0</v>
      </c>
      <c r="K226" s="19">
        <v>0</v>
      </c>
      <c r="L226" s="19">
        <v>0</v>
      </c>
      <c r="M226" s="19">
        <v>0</v>
      </c>
    </row>
    <row r="227" spans="1:13" ht="21.75" customHeight="1" x14ac:dyDescent="0.2">
      <c r="A227" s="77"/>
      <c r="B227" s="77"/>
      <c r="C227" s="77"/>
      <c r="D227" s="81"/>
      <c r="E227" s="77"/>
      <c r="F227" s="77"/>
      <c r="G227" s="24" t="s">
        <v>2</v>
      </c>
      <c r="H227" s="19">
        <f>J227+K227+L227+M227</f>
        <v>0</v>
      </c>
      <c r="I227" s="19">
        <v>0</v>
      </c>
      <c r="J227" s="19">
        <v>0</v>
      </c>
      <c r="K227" s="19">
        <v>0</v>
      </c>
      <c r="L227" s="19">
        <v>0</v>
      </c>
      <c r="M227" s="19">
        <v>0</v>
      </c>
    </row>
    <row r="228" spans="1:13" ht="21.75" customHeight="1" x14ac:dyDescent="0.2">
      <c r="A228" s="77"/>
      <c r="B228" s="77"/>
      <c r="C228" s="77"/>
      <c r="D228" s="81"/>
      <c r="E228" s="77"/>
      <c r="F228" s="77"/>
      <c r="G228" s="24" t="s">
        <v>3</v>
      </c>
      <c r="H228" s="19">
        <f>J228+K228+L228</f>
        <v>0</v>
      </c>
      <c r="I228" s="32">
        <v>0</v>
      </c>
      <c r="J228" s="19">
        <v>0</v>
      </c>
      <c r="K228" s="19">
        <v>0</v>
      </c>
      <c r="L228" s="19">
        <v>0</v>
      </c>
      <c r="M228" s="19">
        <v>0</v>
      </c>
    </row>
    <row r="229" spans="1:13" ht="21.75" customHeight="1" x14ac:dyDescent="0.2">
      <c r="A229" s="77"/>
      <c r="B229" s="77"/>
      <c r="C229" s="77"/>
      <c r="D229" s="81"/>
      <c r="E229" s="77"/>
      <c r="F229" s="77"/>
      <c r="G229" s="24" t="s">
        <v>4</v>
      </c>
      <c r="H229" s="19">
        <f t="shared" ref="H229:H235" si="34">J229+K229+L229</f>
        <v>0</v>
      </c>
      <c r="I229" s="25">
        <v>0</v>
      </c>
      <c r="J229" s="25">
        <v>0</v>
      </c>
      <c r="K229" s="25">
        <v>0</v>
      </c>
      <c r="L229" s="25">
        <v>0</v>
      </c>
      <c r="M229" s="25">
        <v>0</v>
      </c>
    </row>
    <row r="230" spans="1:13" ht="21.75" customHeight="1" x14ac:dyDescent="0.2">
      <c r="A230" s="77"/>
      <c r="B230" s="77"/>
      <c r="C230" s="77"/>
      <c r="D230" s="81"/>
      <c r="E230" s="77"/>
      <c r="F230" s="77"/>
      <c r="G230" s="24" t="s">
        <v>23</v>
      </c>
      <c r="H230" s="19">
        <f t="shared" si="34"/>
        <v>0</v>
      </c>
      <c r="I230" s="25">
        <v>0</v>
      </c>
      <c r="J230" s="25">
        <v>0</v>
      </c>
      <c r="K230" s="25">
        <v>0</v>
      </c>
      <c r="L230" s="25">
        <v>0</v>
      </c>
      <c r="M230" s="25">
        <v>0</v>
      </c>
    </row>
    <row r="231" spans="1:13" ht="21.75" customHeight="1" x14ac:dyDescent="0.2">
      <c r="A231" s="77"/>
      <c r="B231" s="77"/>
      <c r="C231" s="77"/>
      <c r="D231" s="81"/>
      <c r="E231" s="77"/>
      <c r="F231" s="77"/>
      <c r="G231" s="24" t="s">
        <v>30</v>
      </c>
      <c r="H231" s="19">
        <f t="shared" si="34"/>
        <v>0</v>
      </c>
      <c r="I231" s="19">
        <v>0</v>
      </c>
      <c r="J231" s="25">
        <v>0</v>
      </c>
      <c r="K231" s="19">
        <v>0</v>
      </c>
      <c r="L231" s="25">
        <v>0</v>
      </c>
      <c r="M231" s="25">
        <v>0</v>
      </c>
    </row>
    <row r="232" spans="1:13" ht="21.75" customHeight="1" x14ac:dyDescent="0.2">
      <c r="A232" s="77"/>
      <c r="B232" s="77"/>
      <c r="C232" s="77"/>
      <c r="D232" s="81"/>
      <c r="E232" s="77"/>
      <c r="F232" s="77"/>
      <c r="G232" s="24" t="s">
        <v>31</v>
      </c>
      <c r="H232" s="19">
        <f t="shared" si="34"/>
        <v>8143</v>
      </c>
      <c r="I232" s="25">
        <v>0</v>
      </c>
      <c r="J232" s="25">
        <v>0</v>
      </c>
      <c r="K232" s="19">
        <v>7516.3</v>
      </c>
      <c r="L232" s="19">
        <f>479.8+146.9</f>
        <v>626.70000000000005</v>
      </c>
      <c r="M232" s="25">
        <v>0</v>
      </c>
    </row>
    <row r="233" spans="1:13" ht="21.75" customHeight="1" x14ac:dyDescent="0.2">
      <c r="A233" s="77"/>
      <c r="B233" s="77"/>
      <c r="C233" s="77"/>
      <c r="D233" s="81"/>
      <c r="E233" s="77"/>
      <c r="F233" s="77"/>
      <c r="G233" s="24" t="s">
        <v>32</v>
      </c>
      <c r="H233" s="19">
        <f t="shared" si="34"/>
        <v>10795.5</v>
      </c>
      <c r="I233" s="25">
        <v>0</v>
      </c>
      <c r="J233" s="25">
        <v>0</v>
      </c>
      <c r="K233" s="25">
        <v>7050</v>
      </c>
      <c r="L233" s="25">
        <f>450+3295.5</f>
        <v>3745.5</v>
      </c>
      <c r="M233" s="25">
        <v>0</v>
      </c>
    </row>
    <row r="234" spans="1:13" ht="21.75" customHeight="1" x14ac:dyDescent="0.2">
      <c r="A234" s="77"/>
      <c r="B234" s="77"/>
      <c r="C234" s="77"/>
      <c r="D234" s="81"/>
      <c r="E234" s="77"/>
      <c r="F234" s="77"/>
      <c r="G234" s="24" t="s">
        <v>33</v>
      </c>
      <c r="H234" s="19">
        <f t="shared" ref="H234" si="35">J234+K234+L234</f>
        <v>0</v>
      </c>
      <c r="I234" s="25">
        <v>0</v>
      </c>
      <c r="J234" s="25">
        <v>0</v>
      </c>
      <c r="K234" s="25">
        <v>0</v>
      </c>
      <c r="L234" s="25">
        <v>0</v>
      </c>
      <c r="M234" s="25">
        <v>0</v>
      </c>
    </row>
    <row r="235" spans="1:13" ht="21.75" customHeight="1" x14ac:dyDescent="0.2">
      <c r="A235" s="77"/>
      <c r="B235" s="77"/>
      <c r="C235" s="77"/>
      <c r="D235" s="81"/>
      <c r="E235" s="77"/>
      <c r="F235" s="77"/>
      <c r="G235" s="24" t="s">
        <v>200</v>
      </c>
      <c r="H235" s="19">
        <f t="shared" si="34"/>
        <v>0</v>
      </c>
      <c r="I235" s="25">
        <v>0</v>
      </c>
      <c r="J235" s="25">
        <v>0</v>
      </c>
      <c r="K235" s="25">
        <v>0</v>
      </c>
      <c r="L235" s="25">
        <v>0</v>
      </c>
      <c r="M235" s="25">
        <v>0</v>
      </c>
    </row>
    <row r="236" spans="1:13" ht="99.75" customHeight="1" x14ac:dyDescent="0.2">
      <c r="A236" s="77" t="s">
        <v>190</v>
      </c>
      <c r="B236" s="77" t="s">
        <v>36</v>
      </c>
      <c r="C236" s="77" t="s">
        <v>192</v>
      </c>
      <c r="D236" s="81">
        <v>36577.9</v>
      </c>
      <c r="E236" s="77" t="s">
        <v>166</v>
      </c>
      <c r="F236" s="77" t="s">
        <v>191</v>
      </c>
      <c r="G236" s="24" t="s">
        <v>72</v>
      </c>
      <c r="H236" s="18">
        <f>H237+H238+H239+H240+H241+H242+H243+H244+H245+H246+H248</f>
        <v>36577.899999999994</v>
      </c>
      <c r="I236" s="18">
        <f>I237+I238+I239+I240+I241+I242+I243+I244+I245+I246+I248</f>
        <v>36577.899999999994</v>
      </c>
      <c r="J236" s="18">
        <f>J237+J238+J239+J240+J241+J242+J243+J244+J245+J246+J248</f>
        <v>0</v>
      </c>
      <c r="K236" s="18">
        <f>K237+K238+K239+K240+K241+K242+K243+K244+K245+K246+K248</f>
        <v>34383.199999999997</v>
      </c>
      <c r="L236" s="18">
        <f>L237+L238+L239+L240+L241+L242+L243+L244+L245+L246+L248</f>
        <v>2194.6999999999998</v>
      </c>
      <c r="M236" s="18">
        <v>0</v>
      </c>
    </row>
    <row r="237" spans="1:13" ht="21.75" customHeight="1" x14ac:dyDescent="0.2">
      <c r="A237" s="77"/>
      <c r="B237" s="77"/>
      <c r="C237" s="77"/>
      <c r="D237" s="81"/>
      <c r="E237" s="77"/>
      <c r="F237" s="77"/>
      <c r="G237" s="24" t="s">
        <v>0</v>
      </c>
      <c r="H237" s="19">
        <f>J237+K237+L237</f>
        <v>0</v>
      </c>
      <c r="I237" s="19">
        <v>0</v>
      </c>
      <c r="J237" s="19">
        <v>0</v>
      </c>
      <c r="K237" s="19">
        <v>0</v>
      </c>
      <c r="L237" s="19">
        <v>0</v>
      </c>
      <c r="M237" s="19">
        <v>0</v>
      </c>
    </row>
    <row r="238" spans="1:13" ht="21.75" customHeight="1" x14ac:dyDescent="0.2">
      <c r="A238" s="77"/>
      <c r="B238" s="77"/>
      <c r="C238" s="77"/>
      <c r="D238" s="81"/>
      <c r="E238" s="77"/>
      <c r="F238" s="77"/>
      <c r="G238" s="24" t="s">
        <v>5</v>
      </c>
      <c r="H238" s="19">
        <f>J238+K238+L238</f>
        <v>0</v>
      </c>
      <c r="I238" s="19">
        <v>0</v>
      </c>
      <c r="J238" s="19">
        <v>0</v>
      </c>
      <c r="K238" s="19">
        <v>0</v>
      </c>
      <c r="L238" s="19">
        <v>0</v>
      </c>
      <c r="M238" s="19">
        <v>0</v>
      </c>
    </row>
    <row r="239" spans="1:13" ht="21.75" customHeight="1" x14ac:dyDescent="0.2">
      <c r="A239" s="77"/>
      <c r="B239" s="77"/>
      <c r="C239" s="77"/>
      <c r="D239" s="81"/>
      <c r="E239" s="77"/>
      <c r="F239" s="77"/>
      <c r="G239" s="24" t="s">
        <v>1</v>
      </c>
      <c r="H239" s="19">
        <f>J239+K239+L239</f>
        <v>0</v>
      </c>
      <c r="I239" s="19">
        <v>0</v>
      </c>
      <c r="J239" s="19">
        <v>0</v>
      </c>
      <c r="K239" s="19">
        <v>0</v>
      </c>
      <c r="L239" s="19">
        <v>0</v>
      </c>
      <c r="M239" s="19">
        <v>0</v>
      </c>
    </row>
    <row r="240" spans="1:13" ht="21.75" customHeight="1" x14ac:dyDescent="0.2">
      <c r="A240" s="77"/>
      <c r="B240" s="77"/>
      <c r="C240" s="77"/>
      <c r="D240" s="81"/>
      <c r="E240" s="77"/>
      <c r="F240" s="77"/>
      <c r="G240" s="24" t="s">
        <v>2</v>
      </c>
      <c r="H240" s="19">
        <f>J240+K240+L240+M240</f>
        <v>0</v>
      </c>
      <c r="I240" s="19">
        <v>0</v>
      </c>
      <c r="J240" s="19">
        <v>0</v>
      </c>
      <c r="K240" s="19">
        <v>0</v>
      </c>
      <c r="L240" s="19">
        <v>0</v>
      </c>
      <c r="M240" s="19">
        <v>0</v>
      </c>
    </row>
    <row r="241" spans="1:13" ht="21.75" customHeight="1" x14ac:dyDescent="0.2">
      <c r="A241" s="77"/>
      <c r="B241" s="77"/>
      <c r="C241" s="77"/>
      <c r="D241" s="81"/>
      <c r="E241" s="77"/>
      <c r="F241" s="77"/>
      <c r="G241" s="24" t="s">
        <v>3</v>
      </c>
      <c r="H241" s="19">
        <f>J241+K241+L241</f>
        <v>0</v>
      </c>
      <c r="I241" s="32">
        <v>0</v>
      </c>
      <c r="J241" s="19">
        <v>0</v>
      </c>
      <c r="K241" s="19">
        <v>0</v>
      </c>
      <c r="L241" s="19">
        <v>0</v>
      </c>
      <c r="M241" s="19">
        <v>0</v>
      </c>
    </row>
    <row r="242" spans="1:13" ht="21.75" customHeight="1" x14ac:dyDescent="0.2">
      <c r="A242" s="77"/>
      <c r="B242" s="77"/>
      <c r="C242" s="77"/>
      <c r="D242" s="81"/>
      <c r="E242" s="77"/>
      <c r="F242" s="77"/>
      <c r="G242" s="24" t="s">
        <v>4</v>
      </c>
      <c r="H242" s="19">
        <f t="shared" ref="H242:H248" si="36">J242+K242+L242</f>
        <v>0</v>
      </c>
      <c r="I242" s="25">
        <v>0</v>
      </c>
      <c r="J242" s="25">
        <v>0</v>
      </c>
      <c r="K242" s="25">
        <v>0</v>
      </c>
      <c r="L242" s="25">
        <v>0</v>
      </c>
      <c r="M242" s="25">
        <v>0</v>
      </c>
    </row>
    <row r="243" spans="1:13" ht="21.75" customHeight="1" x14ac:dyDescent="0.2">
      <c r="A243" s="77"/>
      <c r="B243" s="77"/>
      <c r="C243" s="77"/>
      <c r="D243" s="81"/>
      <c r="E243" s="77"/>
      <c r="F243" s="77"/>
      <c r="G243" s="24" t="s">
        <v>23</v>
      </c>
      <c r="H243" s="19">
        <f t="shared" si="36"/>
        <v>0</v>
      </c>
      <c r="I243" s="25">
        <v>0</v>
      </c>
      <c r="J243" s="25">
        <v>0</v>
      </c>
      <c r="K243" s="25">
        <v>0</v>
      </c>
      <c r="L243" s="25">
        <v>0</v>
      </c>
      <c r="M243" s="25">
        <v>0</v>
      </c>
    </row>
    <row r="244" spans="1:13" ht="21.75" customHeight="1" x14ac:dyDescent="0.2">
      <c r="A244" s="77"/>
      <c r="B244" s="77"/>
      <c r="C244" s="77"/>
      <c r="D244" s="81"/>
      <c r="E244" s="77"/>
      <c r="F244" s="77"/>
      <c r="G244" s="24" t="s">
        <v>30</v>
      </c>
      <c r="H244" s="19">
        <f t="shared" si="36"/>
        <v>0</v>
      </c>
      <c r="I244" s="19">
        <v>0</v>
      </c>
      <c r="J244" s="25">
        <v>0</v>
      </c>
      <c r="K244" s="19">
        <v>0</v>
      </c>
      <c r="L244" s="25">
        <v>0</v>
      </c>
      <c r="M244" s="25">
        <v>0</v>
      </c>
    </row>
    <row r="245" spans="1:13" ht="21.75" customHeight="1" x14ac:dyDescent="0.2">
      <c r="A245" s="77"/>
      <c r="B245" s="77"/>
      <c r="C245" s="77"/>
      <c r="D245" s="81"/>
      <c r="E245" s="77"/>
      <c r="F245" s="77"/>
      <c r="G245" s="24" t="s">
        <v>31</v>
      </c>
      <c r="H245" s="19">
        <f t="shared" si="36"/>
        <v>0</v>
      </c>
      <c r="I245" s="25">
        <v>0</v>
      </c>
      <c r="J245" s="25">
        <v>0</v>
      </c>
      <c r="K245" s="19">
        <v>0</v>
      </c>
      <c r="L245" s="19">
        <v>0</v>
      </c>
      <c r="M245" s="25">
        <v>0</v>
      </c>
    </row>
    <row r="246" spans="1:13" ht="21.75" customHeight="1" x14ac:dyDescent="0.2">
      <c r="A246" s="77"/>
      <c r="B246" s="77"/>
      <c r="C246" s="77"/>
      <c r="D246" s="81"/>
      <c r="E246" s="77"/>
      <c r="F246" s="77"/>
      <c r="G246" s="24" t="s">
        <v>32</v>
      </c>
      <c r="H246" s="19">
        <f t="shared" si="36"/>
        <v>36577.899999999994</v>
      </c>
      <c r="I246" s="19">
        <f>H246</f>
        <v>36577.899999999994</v>
      </c>
      <c r="J246" s="25">
        <v>0</v>
      </c>
      <c r="K246" s="19">
        <v>34383.199999999997</v>
      </c>
      <c r="L246" s="19">
        <v>2194.6999999999998</v>
      </c>
      <c r="M246" s="25">
        <v>0</v>
      </c>
    </row>
    <row r="247" spans="1:13" ht="21.75" customHeight="1" x14ac:dyDescent="0.2">
      <c r="A247" s="77"/>
      <c r="B247" s="77"/>
      <c r="C247" s="77"/>
      <c r="D247" s="81"/>
      <c r="E247" s="77"/>
      <c r="F247" s="77"/>
      <c r="G247" s="24" t="s">
        <v>33</v>
      </c>
      <c r="H247" s="19">
        <f t="shared" ref="H247" si="37">J247+K247+L247</f>
        <v>0</v>
      </c>
      <c r="I247" s="25">
        <v>0</v>
      </c>
      <c r="J247" s="25">
        <v>0</v>
      </c>
      <c r="K247" s="25">
        <v>0</v>
      </c>
      <c r="L247" s="25">
        <v>0</v>
      </c>
      <c r="M247" s="25">
        <v>0</v>
      </c>
    </row>
    <row r="248" spans="1:13" ht="21.75" customHeight="1" x14ac:dyDescent="0.2">
      <c r="A248" s="77"/>
      <c r="B248" s="77"/>
      <c r="C248" s="77"/>
      <c r="D248" s="81"/>
      <c r="E248" s="77"/>
      <c r="F248" s="77"/>
      <c r="G248" s="24" t="s">
        <v>200</v>
      </c>
      <c r="H248" s="19">
        <f t="shared" si="36"/>
        <v>0</v>
      </c>
      <c r="I248" s="25">
        <v>0</v>
      </c>
      <c r="J248" s="25">
        <v>0</v>
      </c>
      <c r="K248" s="25">
        <v>0</v>
      </c>
      <c r="L248" s="25">
        <v>0</v>
      </c>
      <c r="M248" s="25">
        <v>0</v>
      </c>
    </row>
    <row r="249" spans="1:13" ht="21.75" hidden="1" customHeight="1" x14ac:dyDescent="0.2">
      <c r="A249" s="16"/>
      <c r="B249" s="16"/>
      <c r="C249" s="16"/>
      <c r="D249" s="40"/>
      <c r="E249" s="16"/>
      <c r="F249" s="16"/>
      <c r="G249" s="24"/>
      <c r="H249" s="19"/>
      <c r="I249" s="25"/>
      <c r="J249" s="25"/>
      <c r="K249" s="25"/>
      <c r="L249" s="25"/>
      <c r="M249" s="25"/>
    </row>
    <row r="250" spans="1:13" ht="107.25" customHeight="1" x14ac:dyDescent="0.2">
      <c r="A250" s="77" t="s">
        <v>42</v>
      </c>
      <c r="B250" s="77" t="s">
        <v>12</v>
      </c>
      <c r="C250" s="77" t="s">
        <v>19</v>
      </c>
      <c r="D250" s="74" t="s">
        <v>98</v>
      </c>
      <c r="E250" s="77" t="s">
        <v>18</v>
      </c>
      <c r="F250" s="77" t="s">
        <v>170</v>
      </c>
      <c r="G250" s="24" t="s">
        <v>71</v>
      </c>
      <c r="H250" s="18">
        <f>H251+H252+H253+H254+H255+H256+H257+H258+H259+H260+H262</f>
        <v>18215.800000000003</v>
      </c>
      <c r="I250" s="18">
        <f>I251+I252+I253+I254+I255+I256+I257+I258+I259+I260+I262</f>
        <v>18205.8</v>
      </c>
      <c r="J250" s="18">
        <v>0</v>
      </c>
      <c r="K250" s="18">
        <f>K251+K252+K253+K254+K255+K256</f>
        <v>0</v>
      </c>
      <c r="L250" s="18">
        <f>L251+L252+L253+L254+L255+L256+L257+L258+L259+L260+L262</f>
        <v>18215.800000000003</v>
      </c>
      <c r="M250" s="18">
        <v>0</v>
      </c>
    </row>
    <row r="251" spans="1:13" ht="16.5" customHeight="1" x14ac:dyDescent="0.2">
      <c r="A251" s="77"/>
      <c r="B251" s="77"/>
      <c r="C251" s="77"/>
      <c r="D251" s="75"/>
      <c r="E251" s="77"/>
      <c r="F251" s="77"/>
      <c r="G251" s="24" t="s">
        <v>0</v>
      </c>
      <c r="H251" s="19">
        <f>J251+K251+L251</f>
        <v>0</v>
      </c>
      <c r="I251" s="19">
        <v>0</v>
      </c>
      <c r="J251" s="19">
        <v>0</v>
      </c>
      <c r="K251" s="19">
        <v>0</v>
      </c>
      <c r="L251" s="19">
        <v>0</v>
      </c>
      <c r="M251" s="19">
        <v>0</v>
      </c>
    </row>
    <row r="252" spans="1:13" ht="16.5" customHeight="1" x14ac:dyDescent="0.2">
      <c r="A252" s="77"/>
      <c r="B252" s="77"/>
      <c r="C252" s="77"/>
      <c r="D252" s="75"/>
      <c r="E252" s="77"/>
      <c r="F252" s="77"/>
      <c r="G252" s="24" t="s">
        <v>5</v>
      </c>
      <c r="H252" s="19">
        <f t="shared" ref="H252:I262" si="38">J252+K252+L252</f>
        <v>0</v>
      </c>
      <c r="I252" s="19">
        <v>0</v>
      </c>
      <c r="J252" s="19">
        <v>0</v>
      </c>
      <c r="K252" s="19">
        <v>0</v>
      </c>
      <c r="L252" s="19">
        <v>0</v>
      </c>
      <c r="M252" s="19">
        <v>0</v>
      </c>
    </row>
    <row r="253" spans="1:13" ht="16.5" customHeight="1" x14ac:dyDescent="0.2">
      <c r="A253" s="77"/>
      <c r="B253" s="77"/>
      <c r="C253" s="77"/>
      <c r="D253" s="75"/>
      <c r="E253" s="77"/>
      <c r="F253" s="77"/>
      <c r="G253" s="24" t="s">
        <v>1</v>
      </c>
      <c r="H253" s="19">
        <f t="shared" si="38"/>
        <v>0</v>
      </c>
      <c r="I253" s="19">
        <v>0</v>
      </c>
      <c r="J253" s="19">
        <v>0</v>
      </c>
      <c r="K253" s="19">
        <v>0</v>
      </c>
      <c r="L253" s="19">
        <v>0</v>
      </c>
      <c r="M253" s="19">
        <v>0</v>
      </c>
    </row>
    <row r="254" spans="1:13" ht="16.5" customHeight="1" x14ac:dyDescent="0.2">
      <c r="A254" s="77"/>
      <c r="B254" s="77"/>
      <c r="C254" s="77"/>
      <c r="D254" s="75"/>
      <c r="E254" s="77"/>
      <c r="F254" s="77"/>
      <c r="G254" s="24" t="s">
        <v>2</v>
      </c>
      <c r="H254" s="19">
        <f t="shared" si="38"/>
        <v>0</v>
      </c>
      <c r="I254" s="19">
        <v>0</v>
      </c>
      <c r="J254" s="19">
        <v>0</v>
      </c>
      <c r="K254" s="19">
        <v>0</v>
      </c>
      <c r="L254" s="19">
        <v>0</v>
      </c>
      <c r="M254" s="19">
        <v>0</v>
      </c>
    </row>
    <row r="255" spans="1:13" ht="16.5" customHeight="1" x14ac:dyDescent="0.2">
      <c r="A255" s="77"/>
      <c r="B255" s="77"/>
      <c r="C255" s="77"/>
      <c r="D255" s="75"/>
      <c r="E255" s="77"/>
      <c r="F255" s="77"/>
      <c r="G255" s="24" t="s">
        <v>3</v>
      </c>
      <c r="H255" s="19">
        <f t="shared" si="38"/>
        <v>1845.8</v>
      </c>
      <c r="I255" s="19">
        <v>1835.8</v>
      </c>
      <c r="J255" s="19">
        <v>0</v>
      </c>
      <c r="K255" s="19">
        <v>0</v>
      </c>
      <c r="L255" s="19">
        <v>1845.8</v>
      </c>
      <c r="M255" s="19">
        <v>0</v>
      </c>
    </row>
    <row r="256" spans="1:13" ht="16.5" customHeight="1" x14ac:dyDescent="0.25">
      <c r="A256" s="77"/>
      <c r="B256" s="77"/>
      <c r="C256" s="77"/>
      <c r="D256" s="75"/>
      <c r="E256" s="77"/>
      <c r="F256" s="77"/>
      <c r="G256" s="24" t="s">
        <v>4</v>
      </c>
      <c r="H256" s="19">
        <f t="shared" si="38"/>
        <v>4535.2</v>
      </c>
      <c r="I256" s="19">
        <f t="shared" si="38"/>
        <v>4535.2</v>
      </c>
      <c r="J256" s="19">
        <v>0</v>
      </c>
      <c r="K256" s="32">
        <v>0</v>
      </c>
      <c r="L256" s="31">
        <f>4243-69.6+361.8</f>
        <v>4535.2</v>
      </c>
      <c r="M256" s="19">
        <v>0</v>
      </c>
    </row>
    <row r="257" spans="1:13" ht="16.5" customHeight="1" x14ac:dyDescent="0.2">
      <c r="A257" s="77"/>
      <c r="B257" s="77"/>
      <c r="C257" s="77"/>
      <c r="D257" s="75"/>
      <c r="E257" s="77"/>
      <c r="F257" s="77"/>
      <c r="G257" s="24" t="s">
        <v>23</v>
      </c>
      <c r="H257" s="19">
        <f t="shared" si="38"/>
        <v>599.90000000000146</v>
      </c>
      <c r="I257" s="19">
        <v>599.9</v>
      </c>
      <c r="J257" s="19">
        <v>0</v>
      </c>
      <c r="K257" s="19">
        <v>0</v>
      </c>
      <c r="L257" s="19">
        <f>14535.2-13935.3</f>
        <v>599.90000000000146</v>
      </c>
      <c r="M257" s="19">
        <v>0</v>
      </c>
    </row>
    <row r="258" spans="1:13" ht="16.5" customHeight="1" x14ac:dyDescent="0.2">
      <c r="A258" s="77"/>
      <c r="B258" s="77"/>
      <c r="C258" s="77"/>
      <c r="D258" s="75"/>
      <c r="E258" s="77"/>
      <c r="F258" s="77"/>
      <c r="G258" s="24" t="s">
        <v>30</v>
      </c>
      <c r="H258" s="19">
        <f t="shared" si="38"/>
        <v>4131.6000000000004</v>
      </c>
      <c r="I258" s="19">
        <v>4131.6000000000004</v>
      </c>
      <c r="J258" s="19">
        <v>0</v>
      </c>
      <c r="K258" s="19">
        <v>0</v>
      </c>
      <c r="L258" s="19">
        <v>4131.6000000000004</v>
      </c>
      <c r="M258" s="19">
        <v>0</v>
      </c>
    </row>
    <row r="259" spans="1:13" ht="16.5" customHeight="1" x14ac:dyDescent="0.2">
      <c r="A259" s="77"/>
      <c r="B259" s="77"/>
      <c r="C259" s="77"/>
      <c r="D259" s="75"/>
      <c r="E259" s="77"/>
      <c r="F259" s="77"/>
      <c r="G259" s="24" t="s">
        <v>31</v>
      </c>
      <c r="H259" s="19">
        <f t="shared" si="38"/>
        <v>7103.3</v>
      </c>
      <c r="I259" s="19">
        <f>L259</f>
        <v>7103.3</v>
      </c>
      <c r="J259" s="19">
        <v>0</v>
      </c>
      <c r="K259" s="19">
        <v>0</v>
      </c>
      <c r="L259" s="19">
        <v>7103.3</v>
      </c>
      <c r="M259" s="19">
        <v>0</v>
      </c>
    </row>
    <row r="260" spans="1:13" ht="16.5" customHeight="1" x14ac:dyDescent="0.2">
      <c r="A260" s="77"/>
      <c r="B260" s="77"/>
      <c r="C260" s="77"/>
      <c r="D260" s="75"/>
      <c r="E260" s="77"/>
      <c r="F260" s="77"/>
      <c r="G260" s="24" t="s">
        <v>32</v>
      </c>
      <c r="H260" s="19">
        <f t="shared" si="38"/>
        <v>0</v>
      </c>
      <c r="I260" s="19">
        <v>0</v>
      </c>
      <c r="J260" s="19">
        <v>0</v>
      </c>
      <c r="K260" s="19">
        <v>0</v>
      </c>
      <c r="L260" s="19">
        <v>0</v>
      </c>
      <c r="M260" s="19">
        <v>0</v>
      </c>
    </row>
    <row r="261" spans="1:13" ht="16.5" customHeight="1" x14ac:dyDescent="0.2">
      <c r="A261" s="77"/>
      <c r="B261" s="77"/>
      <c r="C261" s="77"/>
      <c r="D261" s="75"/>
      <c r="E261" s="77"/>
      <c r="F261" s="77"/>
      <c r="G261" s="24" t="s">
        <v>33</v>
      </c>
      <c r="H261" s="19">
        <f t="shared" ref="H261" si="39">J261+K261+L261</f>
        <v>0</v>
      </c>
      <c r="I261" s="19">
        <v>0</v>
      </c>
      <c r="J261" s="19">
        <v>0</v>
      </c>
      <c r="K261" s="19">
        <v>0</v>
      </c>
      <c r="L261" s="19">
        <v>0</v>
      </c>
      <c r="M261" s="19">
        <v>0</v>
      </c>
    </row>
    <row r="262" spans="1:13" ht="23.45" customHeight="1" x14ac:dyDescent="0.2">
      <c r="A262" s="77"/>
      <c r="B262" s="77"/>
      <c r="C262" s="77"/>
      <c r="D262" s="76"/>
      <c r="E262" s="77"/>
      <c r="F262" s="77"/>
      <c r="G262" s="24" t="s">
        <v>200</v>
      </c>
      <c r="H262" s="19">
        <f t="shared" si="38"/>
        <v>0</v>
      </c>
      <c r="I262" s="19">
        <v>0</v>
      </c>
      <c r="J262" s="19">
        <v>0</v>
      </c>
      <c r="K262" s="19">
        <v>0</v>
      </c>
      <c r="L262" s="19">
        <v>0</v>
      </c>
      <c r="M262" s="19">
        <v>0</v>
      </c>
    </row>
    <row r="263" spans="1:13" ht="98.25" customHeight="1" x14ac:dyDescent="0.2">
      <c r="A263" s="77" t="s">
        <v>43</v>
      </c>
      <c r="B263" s="77" t="s">
        <v>12</v>
      </c>
      <c r="C263" s="77" t="s">
        <v>52</v>
      </c>
      <c r="D263" s="77" t="s">
        <v>25</v>
      </c>
      <c r="E263" s="77" t="s">
        <v>152</v>
      </c>
      <c r="F263" s="77" t="s">
        <v>153</v>
      </c>
      <c r="G263" s="24" t="s">
        <v>71</v>
      </c>
      <c r="H263" s="18">
        <f>H264+H265+H266+H267+H268+H269+H270+H271+H272+H273+H275</f>
        <v>379.40000000000003</v>
      </c>
      <c r="I263" s="18">
        <f>I264+I265+I266+I267+I268+I269</f>
        <v>0</v>
      </c>
      <c r="J263" s="18">
        <v>0</v>
      </c>
      <c r="K263" s="18">
        <f>K264+K265+K266+K267+K268+K269</f>
        <v>0</v>
      </c>
      <c r="L263" s="18">
        <f>L264+L265+L266+L267+L268+L269+L270+L271+L272+L273+L275</f>
        <v>379.40000000000003</v>
      </c>
      <c r="M263" s="18">
        <v>0</v>
      </c>
    </row>
    <row r="264" spans="1:13" ht="16.5" customHeight="1" x14ac:dyDescent="0.2">
      <c r="A264" s="77"/>
      <c r="B264" s="77"/>
      <c r="C264" s="77"/>
      <c r="D264" s="77"/>
      <c r="E264" s="77"/>
      <c r="F264" s="77"/>
      <c r="G264" s="24" t="s">
        <v>0</v>
      </c>
      <c r="H264" s="19">
        <f>J264+K264+L264</f>
        <v>0</v>
      </c>
      <c r="I264" s="19">
        <v>0</v>
      </c>
      <c r="J264" s="19">
        <v>0</v>
      </c>
      <c r="K264" s="19">
        <v>0</v>
      </c>
      <c r="L264" s="19">
        <v>0</v>
      </c>
      <c r="M264" s="19">
        <v>0</v>
      </c>
    </row>
    <row r="265" spans="1:13" ht="16.5" customHeight="1" x14ac:dyDescent="0.2">
      <c r="A265" s="77"/>
      <c r="B265" s="77"/>
      <c r="C265" s="77"/>
      <c r="D265" s="77"/>
      <c r="E265" s="77"/>
      <c r="F265" s="77"/>
      <c r="G265" s="24" t="s">
        <v>5</v>
      </c>
      <c r="H265" s="19">
        <f>J265+K265+L265</f>
        <v>0</v>
      </c>
      <c r="I265" s="19">
        <v>0</v>
      </c>
      <c r="J265" s="19">
        <v>0</v>
      </c>
      <c r="K265" s="19">
        <v>0</v>
      </c>
      <c r="L265" s="19">
        <v>0</v>
      </c>
      <c r="M265" s="19">
        <v>0</v>
      </c>
    </row>
    <row r="266" spans="1:13" ht="16.5" customHeight="1" x14ac:dyDescent="0.2">
      <c r="A266" s="77"/>
      <c r="B266" s="77"/>
      <c r="C266" s="77"/>
      <c r="D266" s="77"/>
      <c r="E266" s="77"/>
      <c r="F266" s="77"/>
      <c r="G266" s="24" t="s">
        <v>1</v>
      </c>
      <c r="H266" s="19">
        <f>J266+K266+L266</f>
        <v>0</v>
      </c>
      <c r="I266" s="19">
        <v>0</v>
      </c>
      <c r="J266" s="19">
        <v>0</v>
      </c>
      <c r="K266" s="19">
        <v>0</v>
      </c>
      <c r="L266" s="19">
        <v>0</v>
      </c>
      <c r="M266" s="19">
        <v>0</v>
      </c>
    </row>
    <row r="267" spans="1:13" ht="16.5" customHeight="1" x14ac:dyDescent="0.25">
      <c r="A267" s="77"/>
      <c r="B267" s="77"/>
      <c r="C267" s="77"/>
      <c r="D267" s="77"/>
      <c r="E267" s="77"/>
      <c r="F267" s="77"/>
      <c r="G267" s="24" t="s">
        <v>2</v>
      </c>
      <c r="H267" s="19">
        <f>J267+K267+L267+M267</f>
        <v>0</v>
      </c>
      <c r="I267" s="19">
        <v>0</v>
      </c>
      <c r="J267" s="19">
        <v>0</v>
      </c>
      <c r="K267" s="31">
        <v>0</v>
      </c>
      <c r="L267" s="31">
        <v>0</v>
      </c>
      <c r="M267" s="19">
        <v>0</v>
      </c>
    </row>
    <row r="268" spans="1:13" ht="16.5" customHeight="1" x14ac:dyDescent="0.25">
      <c r="A268" s="77"/>
      <c r="B268" s="77"/>
      <c r="C268" s="77"/>
      <c r="D268" s="77"/>
      <c r="E268" s="77"/>
      <c r="F268" s="77"/>
      <c r="G268" s="24" t="s">
        <v>3</v>
      </c>
      <c r="H268" s="19">
        <f t="shared" ref="H268:H275" si="40">J268+K268+L268</f>
        <v>10.3</v>
      </c>
      <c r="I268" s="32">
        <v>0</v>
      </c>
      <c r="J268" s="19">
        <v>0</v>
      </c>
      <c r="K268" s="31">
        <v>0</v>
      </c>
      <c r="L268" s="31">
        <v>10.3</v>
      </c>
      <c r="M268" s="19">
        <v>0</v>
      </c>
    </row>
    <row r="269" spans="1:13" ht="16.5" customHeight="1" x14ac:dyDescent="0.2">
      <c r="A269" s="77"/>
      <c r="B269" s="77"/>
      <c r="C269" s="77"/>
      <c r="D269" s="77"/>
      <c r="E269" s="77"/>
      <c r="F269" s="77"/>
      <c r="G269" s="24" t="s">
        <v>4</v>
      </c>
      <c r="H269" s="19">
        <f t="shared" si="40"/>
        <v>0</v>
      </c>
      <c r="I269" s="19">
        <v>0</v>
      </c>
      <c r="J269" s="19">
        <v>0</v>
      </c>
      <c r="K269" s="19">
        <v>0</v>
      </c>
      <c r="L269" s="19">
        <v>0</v>
      </c>
      <c r="M269" s="19">
        <v>0</v>
      </c>
    </row>
    <row r="270" spans="1:13" ht="16.5" customHeight="1" x14ac:dyDescent="0.2">
      <c r="A270" s="77"/>
      <c r="B270" s="77"/>
      <c r="C270" s="77"/>
      <c r="D270" s="77"/>
      <c r="E270" s="77"/>
      <c r="F270" s="77"/>
      <c r="G270" s="24" t="s">
        <v>23</v>
      </c>
      <c r="H270" s="19">
        <f t="shared" si="40"/>
        <v>369.1</v>
      </c>
      <c r="I270" s="19">
        <v>0</v>
      </c>
      <c r="J270" s="19">
        <v>0</v>
      </c>
      <c r="K270" s="19">
        <v>0</v>
      </c>
      <c r="L270" s="19">
        <v>369.1</v>
      </c>
      <c r="M270" s="19">
        <v>0</v>
      </c>
    </row>
    <row r="271" spans="1:13" ht="16.5" customHeight="1" x14ac:dyDescent="0.2">
      <c r="A271" s="77"/>
      <c r="B271" s="77"/>
      <c r="C271" s="77"/>
      <c r="D271" s="77"/>
      <c r="E271" s="77"/>
      <c r="F271" s="77"/>
      <c r="G271" s="24" t="s">
        <v>30</v>
      </c>
      <c r="H271" s="19">
        <f t="shared" si="40"/>
        <v>0</v>
      </c>
      <c r="I271" s="19">
        <v>0</v>
      </c>
      <c r="J271" s="19">
        <v>0</v>
      </c>
      <c r="K271" s="19">
        <v>0</v>
      </c>
      <c r="L271" s="19">
        <v>0</v>
      </c>
      <c r="M271" s="19">
        <v>0</v>
      </c>
    </row>
    <row r="272" spans="1:13" ht="16.5" customHeight="1" x14ac:dyDescent="0.2">
      <c r="A272" s="77"/>
      <c r="B272" s="77"/>
      <c r="C272" s="77"/>
      <c r="D272" s="77"/>
      <c r="E272" s="77"/>
      <c r="F272" s="77"/>
      <c r="G272" s="24" t="s">
        <v>31</v>
      </c>
      <c r="H272" s="19">
        <f t="shared" si="40"/>
        <v>0</v>
      </c>
      <c r="I272" s="19">
        <v>0</v>
      </c>
      <c r="J272" s="19">
        <v>0</v>
      </c>
      <c r="K272" s="19">
        <v>0</v>
      </c>
      <c r="L272" s="19">
        <v>0</v>
      </c>
      <c r="M272" s="19">
        <v>0</v>
      </c>
    </row>
    <row r="273" spans="1:13" ht="16.5" customHeight="1" x14ac:dyDescent="0.2">
      <c r="A273" s="77"/>
      <c r="B273" s="77"/>
      <c r="C273" s="77"/>
      <c r="D273" s="77"/>
      <c r="E273" s="77"/>
      <c r="F273" s="77"/>
      <c r="G273" s="24" t="s">
        <v>32</v>
      </c>
      <c r="H273" s="19">
        <f t="shared" si="40"/>
        <v>0</v>
      </c>
      <c r="I273" s="19">
        <v>0</v>
      </c>
      <c r="J273" s="19">
        <v>0</v>
      </c>
      <c r="K273" s="19">
        <v>0</v>
      </c>
      <c r="L273" s="19">
        <v>0</v>
      </c>
      <c r="M273" s="19">
        <v>0</v>
      </c>
    </row>
    <row r="274" spans="1:13" ht="16.5" customHeight="1" x14ac:dyDescent="0.2">
      <c r="A274" s="77"/>
      <c r="B274" s="77"/>
      <c r="C274" s="77"/>
      <c r="D274" s="77"/>
      <c r="E274" s="77"/>
      <c r="F274" s="77"/>
      <c r="G274" s="24" t="s">
        <v>33</v>
      </c>
      <c r="H274" s="19">
        <f t="shared" ref="H274" si="41">J274+K274+L274</f>
        <v>0</v>
      </c>
      <c r="I274" s="19">
        <v>0</v>
      </c>
      <c r="J274" s="19">
        <v>0</v>
      </c>
      <c r="K274" s="19">
        <v>0</v>
      </c>
      <c r="L274" s="19">
        <v>0</v>
      </c>
      <c r="M274" s="19">
        <v>0</v>
      </c>
    </row>
    <row r="275" spans="1:13" ht="22.9" customHeight="1" x14ac:dyDescent="0.2">
      <c r="A275" s="77"/>
      <c r="B275" s="77"/>
      <c r="C275" s="77"/>
      <c r="D275" s="77"/>
      <c r="E275" s="77"/>
      <c r="F275" s="77"/>
      <c r="G275" s="24" t="s">
        <v>200</v>
      </c>
      <c r="H275" s="19">
        <f t="shared" si="40"/>
        <v>0</v>
      </c>
      <c r="I275" s="19">
        <v>0</v>
      </c>
      <c r="J275" s="19">
        <v>0</v>
      </c>
      <c r="K275" s="19">
        <v>0</v>
      </c>
      <c r="L275" s="19">
        <v>0</v>
      </c>
      <c r="M275" s="19">
        <v>0</v>
      </c>
    </row>
    <row r="276" spans="1:13" ht="101.25" customHeight="1" x14ac:dyDescent="0.2">
      <c r="A276" s="77" t="s">
        <v>44</v>
      </c>
      <c r="B276" s="77" t="s">
        <v>12</v>
      </c>
      <c r="C276" s="77" t="s">
        <v>82</v>
      </c>
      <c r="D276" s="77" t="s">
        <v>67</v>
      </c>
      <c r="E276" s="77" t="s">
        <v>154</v>
      </c>
      <c r="F276" s="77" t="s">
        <v>155</v>
      </c>
      <c r="G276" s="24" t="s">
        <v>71</v>
      </c>
      <c r="H276" s="18">
        <f>H277+H278+H279+H280+H281+H282+H283+H284+H285+H286+H288</f>
        <v>5482.5</v>
      </c>
      <c r="I276" s="18">
        <f>I277+I278+I279+I280+I281+I282+I283+I284+I288</f>
        <v>5482.5</v>
      </c>
      <c r="J276" s="18">
        <v>0</v>
      </c>
      <c r="K276" s="18">
        <f>K277+K278+K279+K280+K281+K282</f>
        <v>0</v>
      </c>
      <c r="L276" s="18">
        <f>L277+L278+L279+L280+L281+L282+L283+L284+L285+L286+L288</f>
        <v>5482.5</v>
      </c>
      <c r="M276" s="18">
        <v>0</v>
      </c>
    </row>
    <row r="277" spans="1:13" ht="16.5" customHeight="1" x14ac:dyDescent="0.2">
      <c r="A277" s="77"/>
      <c r="B277" s="77"/>
      <c r="C277" s="77"/>
      <c r="D277" s="77"/>
      <c r="E277" s="77"/>
      <c r="F277" s="77"/>
      <c r="G277" s="24" t="s">
        <v>0</v>
      </c>
      <c r="H277" s="19">
        <f>J277+K277+L277</f>
        <v>0</v>
      </c>
      <c r="I277" s="19">
        <v>0</v>
      </c>
      <c r="J277" s="19">
        <v>0</v>
      </c>
      <c r="K277" s="19">
        <v>0</v>
      </c>
      <c r="L277" s="19">
        <v>0</v>
      </c>
      <c r="M277" s="19">
        <v>0</v>
      </c>
    </row>
    <row r="278" spans="1:13" ht="16.5" customHeight="1" x14ac:dyDescent="0.2">
      <c r="A278" s="77"/>
      <c r="B278" s="77"/>
      <c r="C278" s="77"/>
      <c r="D278" s="77"/>
      <c r="E278" s="77"/>
      <c r="F278" s="77"/>
      <c r="G278" s="24" t="s">
        <v>5</v>
      </c>
      <c r="H278" s="19">
        <f>J278+K278+L278</f>
        <v>0</v>
      </c>
      <c r="I278" s="19">
        <v>0</v>
      </c>
      <c r="J278" s="19">
        <v>0</v>
      </c>
      <c r="K278" s="19">
        <v>0</v>
      </c>
      <c r="L278" s="19">
        <v>0</v>
      </c>
      <c r="M278" s="19">
        <v>0</v>
      </c>
    </row>
    <row r="279" spans="1:13" ht="16.5" customHeight="1" x14ac:dyDescent="0.2">
      <c r="A279" s="77"/>
      <c r="B279" s="77"/>
      <c r="C279" s="77"/>
      <c r="D279" s="77"/>
      <c r="E279" s="77"/>
      <c r="F279" s="77"/>
      <c r="G279" s="24" t="s">
        <v>1</v>
      </c>
      <c r="H279" s="19">
        <f>J279+K279+L279</f>
        <v>0</v>
      </c>
      <c r="I279" s="19">
        <v>0</v>
      </c>
      <c r="J279" s="19">
        <v>0</v>
      </c>
      <c r="K279" s="19">
        <v>0</v>
      </c>
      <c r="L279" s="19">
        <v>0</v>
      </c>
      <c r="M279" s="19">
        <v>0</v>
      </c>
    </row>
    <row r="280" spans="1:13" ht="16.5" customHeight="1" x14ac:dyDescent="0.25">
      <c r="A280" s="77"/>
      <c r="B280" s="77"/>
      <c r="C280" s="77"/>
      <c r="D280" s="77"/>
      <c r="E280" s="77"/>
      <c r="F280" s="77"/>
      <c r="G280" s="24" t="s">
        <v>2</v>
      </c>
      <c r="H280" s="19">
        <f>J280+K280+L280+M280</f>
        <v>0</v>
      </c>
      <c r="I280" s="19">
        <v>0</v>
      </c>
      <c r="J280" s="19">
        <v>0</v>
      </c>
      <c r="K280" s="31">
        <v>0</v>
      </c>
      <c r="L280" s="31">
        <v>0</v>
      </c>
      <c r="M280" s="19">
        <v>0</v>
      </c>
    </row>
    <row r="281" spans="1:13" ht="16.5" customHeight="1" x14ac:dyDescent="0.25">
      <c r="A281" s="77"/>
      <c r="B281" s="77"/>
      <c r="C281" s="77"/>
      <c r="D281" s="77"/>
      <c r="E281" s="77"/>
      <c r="F281" s="77"/>
      <c r="G281" s="24" t="s">
        <v>3</v>
      </c>
      <c r="H281" s="19">
        <f t="shared" ref="H281:I288" si="42">J281+K281+L281</f>
        <v>0</v>
      </c>
      <c r="I281" s="19">
        <v>0</v>
      </c>
      <c r="J281" s="19">
        <v>0</v>
      </c>
      <c r="K281" s="32">
        <v>0</v>
      </c>
      <c r="L281" s="31">
        <v>0</v>
      </c>
      <c r="M281" s="19">
        <v>0</v>
      </c>
    </row>
    <row r="282" spans="1:13" ht="16.5" customHeight="1" x14ac:dyDescent="0.2">
      <c r="A282" s="77"/>
      <c r="B282" s="77"/>
      <c r="C282" s="77"/>
      <c r="D282" s="77"/>
      <c r="E282" s="77"/>
      <c r="F282" s="77"/>
      <c r="G282" s="24" t="s">
        <v>4</v>
      </c>
      <c r="H282" s="19">
        <f t="shared" si="42"/>
        <v>2736.5</v>
      </c>
      <c r="I282" s="19">
        <f t="shared" si="42"/>
        <v>2736.5</v>
      </c>
      <c r="J282" s="19">
        <v>0</v>
      </c>
      <c r="K282" s="19">
        <v>0</v>
      </c>
      <c r="L282" s="19">
        <f>2800-63.5</f>
        <v>2736.5</v>
      </c>
      <c r="M282" s="19">
        <v>0</v>
      </c>
    </row>
    <row r="283" spans="1:13" ht="16.5" customHeight="1" x14ac:dyDescent="0.2">
      <c r="A283" s="77"/>
      <c r="B283" s="77"/>
      <c r="C283" s="77"/>
      <c r="D283" s="77"/>
      <c r="E283" s="77"/>
      <c r="F283" s="77"/>
      <c r="G283" s="24" t="s">
        <v>23</v>
      </c>
      <c r="H283" s="19">
        <f t="shared" si="42"/>
        <v>2746</v>
      </c>
      <c r="I283" s="19">
        <v>2746</v>
      </c>
      <c r="J283" s="19">
        <v>0</v>
      </c>
      <c r="K283" s="19">
        <v>0</v>
      </c>
      <c r="L283" s="19">
        <v>2746</v>
      </c>
      <c r="M283" s="19">
        <v>0</v>
      </c>
    </row>
    <row r="284" spans="1:13" ht="16.5" customHeight="1" x14ac:dyDescent="0.2">
      <c r="A284" s="77"/>
      <c r="B284" s="77"/>
      <c r="C284" s="77"/>
      <c r="D284" s="77"/>
      <c r="E284" s="77"/>
      <c r="F284" s="77"/>
      <c r="G284" s="24" t="s">
        <v>30</v>
      </c>
      <c r="H284" s="19">
        <f t="shared" si="42"/>
        <v>0</v>
      </c>
      <c r="I284" s="19">
        <v>0</v>
      </c>
      <c r="J284" s="19">
        <v>0</v>
      </c>
      <c r="K284" s="19">
        <v>0</v>
      </c>
      <c r="L284" s="19">
        <v>0</v>
      </c>
      <c r="M284" s="19">
        <v>0</v>
      </c>
    </row>
    <row r="285" spans="1:13" ht="16.5" customHeight="1" x14ac:dyDescent="0.2">
      <c r="A285" s="77"/>
      <c r="B285" s="77"/>
      <c r="C285" s="77"/>
      <c r="D285" s="77"/>
      <c r="E285" s="77"/>
      <c r="F285" s="77"/>
      <c r="G285" s="24" t="s">
        <v>31</v>
      </c>
      <c r="H285" s="19">
        <f t="shared" si="42"/>
        <v>0</v>
      </c>
      <c r="I285" s="19">
        <v>0</v>
      </c>
      <c r="J285" s="19">
        <v>0</v>
      </c>
      <c r="K285" s="19">
        <v>0</v>
      </c>
      <c r="L285" s="19">
        <v>0</v>
      </c>
      <c r="M285" s="19">
        <v>0</v>
      </c>
    </row>
    <row r="286" spans="1:13" ht="16.5" customHeight="1" x14ac:dyDescent="0.2">
      <c r="A286" s="77"/>
      <c r="B286" s="77"/>
      <c r="C286" s="77"/>
      <c r="D286" s="77"/>
      <c r="E286" s="77"/>
      <c r="F286" s="77"/>
      <c r="G286" s="24" t="s">
        <v>32</v>
      </c>
      <c r="H286" s="19">
        <f t="shared" si="42"/>
        <v>0</v>
      </c>
      <c r="I286" s="19">
        <v>0</v>
      </c>
      <c r="J286" s="19">
        <v>0</v>
      </c>
      <c r="K286" s="19">
        <v>0</v>
      </c>
      <c r="L286" s="19">
        <v>0</v>
      </c>
      <c r="M286" s="19">
        <v>0</v>
      </c>
    </row>
    <row r="287" spans="1:13" ht="16.5" customHeight="1" x14ac:dyDescent="0.2">
      <c r="A287" s="77"/>
      <c r="B287" s="77"/>
      <c r="C287" s="77"/>
      <c r="D287" s="77"/>
      <c r="E287" s="77"/>
      <c r="F287" s="77"/>
      <c r="G287" s="24" t="s">
        <v>33</v>
      </c>
      <c r="H287" s="19">
        <f t="shared" ref="H287" si="43">J287+K287+L287</f>
        <v>0</v>
      </c>
      <c r="I287" s="19">
        <v>0</v>
      </c>
      <c r="J287" s="19">
        <v>0</v>
      </c>
      <c r="K287" s="19">
        <v>0</v>
      </c>
      <c r="L287" s="19">
        <v>0</v>
      </c>
      <c r="M287" s="19">
        <v>0</v>
      </c>
    </row>
    <row r="288" spans="1:13" ht="16.149999999999999" customHeight="1" x14ac:dyDescent="0.2">
      <c r="A288" s="77"/>
      <c r="B288" s="77"/>
      <c r="C288" s="77"/>
      <c r="D288" s="77"/>
      <c r="E288" s="77"/>
      <c r="F288" s="77"/>
      <c r="G288" s="24" t="s">
        <v>200</v>
      </c>
      <c r="H288" s="19">
        <f t="shared" si="42"/>
        <v>0</v>
      </c>
      <c r="I288" s="19">
        <v>0</v>
      </c>
      <c r="J288" s="19">
        <v>0</v>
      </c>
      <c r="K288" s="19">
        <v>0</v>
      </c>
      <c r="L288" s="19">
        <v>0</v>
      </c>
      <c r="M288" s="19">
        <v>0</v>
      </c>
    </row>
    <row r="289" spans="1:13" ht="103.5" customHeight="1" x14ac:dyDescent="0.2">
      <c r="A289" s="77" t="s">
        <v>123</v>
      </c>
      <c r="B289" s="77" t="s">
        <v>36</v>
      </c>
      <c r="C289" s="77" t="s">
        <v>24</v>
      </c>
      <c r="D289" s="77" t="s">
        <v>68</v>
      </c>
      <c r="E289" s="74" t="s">
        <v>154</v>
      </c>
      <c r="F289" s="74" t="s">
        <v>156</v>
      </c>
      <c r="G289" s="24" t="s">
        <v>71</v>
      </c>
      <c r="H289" s="18">
        <f>H290+H291+H292+H293+H294+H295+H296+H297+H298+H299+H301</f>
        <v>241</v>
      </c>
      <c r="I289" s="18">
        <f t="shared" ref="I289:M289" si="44">I290+I291+I292+I293+I294+I295+I296+I297+I298+I299+I301</f>
        <v>230</v>
      </c>
      <c r="J289" s="18">
        <f t="shared" si="44"/>
        <v>0</v>
      </c>
      <c r="K289" s="18">
        <f t="shared" si="44"/>
        <v>0</v>
      </c>
      <c r="L289" s="18">
        <f t="shared" si="44"/>
        <v>241</v>
      </c>
      <c r="M289" s="18">
        <f t="shared" si="44"/>
        <v>0</v>
      </c>
    </row>
    <row r="290" spans="1:13" ht="16.5" customHeight="1" x14ac:dyDescent="0.2">
      <c r="A290" s="77"/>
      <c r="B290" s="77"/>
      <c r="C290" s="77"/>
      <c r="D290" s="77"/>
      <c r="E290" s="75"/>
      <c r="F290" s="75"/>
      <c r="G290" s="24" t="s">
        <v>0</v>
      </c>
      <c r="H290" s="19">
        <f>J290+K290+L290+M290</f>
        <v>0</v>
      </c>
      <c r="I290" s="19">
        <v>0</v>
      </c>
      <c r="J290" s="19">
        <v>0</v>
      </c>
      <c r="K290" s="19">
        <v>0</v>
      </c>
      <c r="L290" s="19">
        <v>0</v>
      </c>
      <c r="M290" s="19">
        <v>0</v>
      </c>
    </row>
    <row r="291" spans="1:13" ht="16.5" customHeight="1" x14ac:dyDescent="0.2">
      <c r="A291" s="77"/>
      <c r="B291" s="77"/>
      <c r="C291" s="77"/>
      <c r="D291" s="77"/>
      <c r="E291" s="75"/>
      <c r="F291" s="75"/>
      <c r="G291" s="24" t="s">
        <v>5</v>
      </c>
      <c r="H291" s="19">
        <f t="shared" ref="H291:H301" si="45">J291+K291+L291+M291</f>
        <v>0</v>
      </c>
      <c r="I291" s="19">
        <v>0</v>
      </c>
      <c r="J291" s="19">
        <v>0</v>
      </c>
      <c r="K291" s="19">
        <v>0</v>
      </c>
      <c r="L291" s="19">
        <v>0</v>
      </c>
      <c r="M291" s="19">
        <v>0</v>
      </c>
    </row>
    <row r="292" spans="1:13" ht="16.5" customHeight="1" x14ac:dyDescent="0.2">
      <c r="A292" s="77"/>
      <c r="B292" s="77"/>
      <c r="C292" s="77"/>
      <c r="D292" s="77"/>
      <c r="E292" s="75"/>
      <c r="F292" s="75"/>
      <c r="G292" s="24" t="s">
        <v>1</v>
      </c>
      <c r="H292" s="19">
        <f t="shared" si="45"/>
        <v>0</v>
      </c>
      <c r="I292" s="19">
        <v>0</v>
      </c>
      <c r="J292" s="19">
        <v>0</v>
      </c>
      <c r="K292" s="19">
        <v>0</v>
      </c>
      <c r="L292" s="19">
        <v>0</v>
      </c>
      <c r="M292" s="19">
        <v>0</v>
      </c>
    </row>
    <row r="293" spans="1:13" ht="16.5" customHeight="1" x14ac:dyDescent="0.25">
      <c r="A293" s="77"/>
      <c r="B293" s="77"/>
      <c r="C293" s="77"/>
      <c r="D293" s="77"/>
      <c r="E293" s="75"/>
      <c r="F293" s="75"/>
      <c r="G293" s="24" t="s">
        <v>2</v>
      </c>
      <c r="H293" s="19">
        <f t="shared" si="45"/>
        <v>0</v>
      </c>
      <c r="I293" s="19">
        <v>0</v>
      </c>
      <c r="J293" s="19">
        <v>0</v>
      </c>
      <c r="K293" s="31">
        <v>0</v>
      </c>
      <c r="L293" s="31">
        <v>0</v>
      </c>
      <c r="M293" s="19">
        <v>0</v>
      </c>
    </row>
    <row r="294" spans="1:13" ht="16.5" customHeight="1" x14ac:dyDescent="0.25">
      <c r="A294" s="77"/>
      <c r="B294" s="77"/>
      <c r="C294" s="77"/>
      <c r="D294" s="77"/>
      <c r="E294" s="75"/>
      <c r="F294" s="75"/>
      <c r="G294" s="24" t="s">
        <v>3</v>
      </c>
      <c r="H294" s="19">
        <f t="shared" si="45"/>
        <v>0</v>
      </c>
      <c r="I294" s="32">
        <v>0</v>
      </c>
      <c r="J294" s="19">
        <v>0</v>
      </c>
      <c r="K294" s="32">
        <v>0</v>
      </c>
      <c r="L294" s="31">
        <v>0</v>
      </c>
      <c r="M294" s="19">
        <v>0</v>
      </c>
    </row>
    <row r="295" spans="1:13" ht="16.5" customHeight="1" x14ac:dyDescent="0.2">
      <c r="A295" s="77"/>
      <c r="B295" s="77"/>
      <c r="C295" s="77"/>
      <c r="D295" s="77"/>
      <c r="E295" s="75"/>
      <c r="F295" s="75"/>
      <c r="G295" s="24" t="s">
        <v>4</v>
      </c>
      <c r="H295" s="19">
        <f t="shared" si="45"/>
        <v>230</v>
      </c>
      <c r="I295" s="19">
        <v>230</v>
      </c>
      <c r="J295" s="19">
        <v>0</v>
      </c>
      <c r="K295" s="19">
        <v>0</v>
      </c>
      <c r="L295" s="19">
        <v>230</v>
      </c>
      <c r="M295" s="19">
        <v>0</v>
      </c>
    </row>
    <row r="296" spans="1:13" ht="16.5" customHeight="1" x14ac:dyDescent="0.2">
      <c r="A296" s="77"/>
      <c r="B296" s="77"/>
      <c r="C296" s="77"/>
      <c r="D296" s="77"/>
      <c r="E296" s="75"/>
      <c r="F296" s="75"/>
      <c r="G296" s="24" t="s">
        <v>23</v>
      </c>
      <c r="H296" s="19">
        <f t="shared" si="45"/>
        <v>0</v>
      </c>
      <c r="I296" s="19">
        <v>0</v>
      </c>
      <c r="J296" s="19">
        <v>0</v>
      </c>
      <c r="K296" s="19">
        <v>0</v>
      </c>
      <c r="L296" s="19">
        <v>0</v>
      </c>
      <c r="M296" s="19">
        <v>0</v>
      </c>
    </row>
    <row r="297" spans="1:13" ht="16.5" customHeight="1" x14ac:dyDescent="0.2">
      <c r="A297" s="77"/>
      <c r="B297" s="77"/>
      <c r="C297" s="77"/>
      <c r="D297" s="77"/>
      <c r="E297" s="75"/>
      <c r="F297" s="75"/>
      <c r="G297" s="24" t="s">
        <v>30</v>
      </c>
      <c r="H297" s="19">
        <f t="shared" si="45"/>
        <v>11</v>
      </c>
      <c r="I297" s="19">
        <v>0</v>
      </c>
      <c r="J297" s="19">
        <v>0</v>
      </c>
      <c r="K297" s="19">
        <v>0</v>
      </c>
      <c r="L297" s="19">
        <v>11</v>
      </c>
      <c r="M297" s="19">
        <v>0</v>
      </c>
    </row>
    <row r="298" spans="1:13" ht="16.5" customHeight="1" x14ac:dyDescent="0.2">
      <c r="A298" s="77"/>
      <c r="B298" s="77"/>
      <c r="C298" s="77"/>
      <c r="D298" s="77"/>
      <c r="E298" s="75"/>
      <c r="F298" s="75"/>
      <c r="G298" s="24" t="s">
        <v>31</v>
      </c>
      <c r="H298" s="19">
        <f t="shared" si="45"/>
        <v>0</v>
      </c>
      <c r="I298" s="19">
        <v>0</v>
      </c>
      <c r="J298" s="19">
        <v>0</v>
      </c>
      <c r="K298" s="19">
        <v>0</v>
      </c>
      <c r="L298" s="19">
        <v>0</v>
      </c>
      <c r="M298" s="19">
        <v>0</v>
      </c>
    </row>
    <row r="299" spans="1:13" ht="16.5" customHeight="1" x14ac:dyDescent="0.2">
      <c r="A299" s="77"/>
      <c r="B299" s="77"/>
      <c r="C299" s="77"/>
      <c r="D299" s="77"/>
      <c r="E299" s="75"/>
      <c r="F299" s="75"/>
      <c r="G299" s="24" t="s">
        <v>32</v>
      </c>
      <c r="H299" s="19">
        <f t="shared" si="45"/>
        <v>0</v>
      </c>
      <c r="I299" s="19">
        <v>0</v>
      </c>
      <c r="J299" s="19">
        <v>0</v>
      </c>
      <c r="K299" s="19">
        <v>0</v>
      </c>
      <c r="L299" s="19">
        <v>0</v>
      </c>
      <c r="M299" s="19">
        <v>0</v>
      </c>
    </row>
    <row r="300" spans="1:13" ht="16.5" customHeight="1" x14ac:dyDescent="0.2">
      <c r="A300" s="77"/>
      <c r="B300" s="77"/>
      <c r="C300" s="77"/>
      <c r="D300" s="77"/>
      <c r="E300" s="75"/>
      <c r="F300" s="75"/>
      <c r="G300" s="24" t="s">
        <v>33</v>
      </c>
      <c r="H300" s="19">
        <f t="shared" ref="H300" si="46">J300+K300+L300+M300</f>
        <v>0</v>
      </c>
      <c r="I300" s="19">
        <v>0</v>
      </c>
      <c r="J300" s="19">
        <v>0</v>
      </c>
      <c r="K300" s="19">
        <v>0</v>
      </c>
      <c r="L300" s="19">
        <v>0</v>
      </c>
      <c r="M300" s="19">
        <v>0</v>
      </c>
    </row>
    <row r="301" spans="1:13" ht="22.15" customHeight="1" x14ac:dyDescent="0.2">
      <c r="A301" s="77"/>
      <c r="B301" s="77"/>
      <c r="C301" s="77"/>
      <c r="D301" s="77"/>
      <c r="E301" s="76"/>
      <c r="F301" s="76"/>
      <c r="G301" s="24" t="s">
        <v>200</v>
      </c>
      <c r="H301" s="19">
        <f t="shared" si="45"/>
        <v>0</v>
      </c>
      <c r="I301" s="19">
        <v>0</v>
      </c>
      <c r="J301" s="19">
        <v>0</v>
      </c>
      <c r="K301" s="19">
        <v>0</v>
      </c>
      <c r="L301" s="19">
        <v>0</v>
      </c>
      <c r="M301" s="19">
        <v>0</v>
      </c>
    </row>
    <row r="302" spans="1:13" ht="94.5" customHeight="1" x14ac:dyDescent="0.2">
      <c r="A302" s="77" t="s">
        <v>81</v>
      </c>
      <c r="B302" s="77" t="s">
        <v>12</v>
      </c>
      <c r="C302" s="77" t="s">
        <v>83</v>
      </c>
      <c r="D302" s="81">
        <v>7138.3</v>
      </c>
      <c r="E302" s="68" t="s">
        <v>103</v>
      </c>
      <c r="F302" s="68" t="s">
        <v>103</v>
      </c>
      <c r="G302" s="24" t="s">
        <v>71</v>
      </c>
      <c r="H302" s="18">
        <f>H303+H304+H305+H306+H307+H308+H309+H310+H311+H312+H314</f>
        <v>159.99999999999997</v>
      </c>
      <c r="I302" s="18">
        <f>I309</f>
        <v>0</v>
      </c>
      <c r="J302" s="18">
        <v>0</v>
      </c>
      <c r="K302" s="18">
        <f>K303+K304+K305+K306+K307+K308</f>
        <v>0</v>
      </c>
      <c r="L302" s="18">
        <f>L303+L304+L305+L306+L307+L308+L309+L310+L311+L312+L314</f>
        <v>159.99999999999997</v>
      </c>
      <c r="M302" s="18">
        <v>0</v>
      </c>
    </row>
    <row r="303" spans="1:13" ht="16.5" customHeight="1" x14ac:dyDescent="0.2">
      <c r="A303" s="77"/>
      <c r="B303" s="77"/>
      <c r="C303" s="77"/>
      <c r="D303" s="81"/>
      <c r="E303" s="69"/>
      <c r="F303" s="69"/>
      <c r="G303" s="24" t="s">
        <v>0</v>
      </c>
      <c r="H303" s="19">
        <f>J303+K303+L303+M303</f>
        <v>0</v>
      </c>
      <c r="I303" s="19">
        <v>0</v>
      </c>
      <c r="J303" s="19">
        <v>0</v>
      </c>
      <c r="K303" s="19">
        <v>0</v>
      </c>
      <c r="L303" s="19">
        <v>0</v>
      </c>
      <c r="M303" s="19">
        <v>0</v>
      </c>
    </row>
    <row r="304" spans="1:13" ht="16.5" customHeight="1" x14ac:dyDescent="0.2">
      <c r="A304" s="77"/>
      <c r="B304" s="77"/>
      <c r="C304" s="77"/>
      <c r="D304" s="81"/>
      <c r="E304" s="69"/>
      <c r="F304" s="69"/>
      <c r="G304" s="24" t="s">
        <v>5</v>
      </c>
      <c r="H304" s="19">
        <f t="shared" ref="H304:H314" si="47">J304+K304+L304+M304</f>
        <v>0</v>
      </c>
      <c r="I304" s="19">
        <v>0</v>
      </c>
      <c r="J304" s="19">
        <v>0</v>
      </c>
      <c r="K304" s="19">
        <v>0</v>
      </c>
      <c r="L304" s="19">
        <v>0</v>
      </c>
      <c r="M304" s="19">
        <v>0</v>
      </c>
    </row>
    <row r="305" spans="1:13" ht="16.5" customHeight="1" x14ac:dyDescent="0.2">
      <c r="A305" s="77"/>
      <c r="B305" s="77"/>
      <c r="C305" s="77"/>
      <c r="D305" s="81"/>
      <c r="E305" s="69"/>
      <c r="F305" s="69"/>
      <c r="G305" s="24" t="s">
        <v>1</v>
      </c>
      <c r="H305" s="19">
        <f t="shared" si="47"/>
        <v>0</v>
      </c>
      <c r="I305" s="19">
        <v>0</v>
      </c>
      <c r="J305" s="19">
        <v>0</v>
      </c>
      <c r="K305" s="19">
        <v>0</v>
      </c>
      <c r="L305" s="19">
        <v>0</v>
      </c>
      <c r="M305" s="19">
        <v>0</v>
      </c>
    </row>
    <row r="306" spans="1:13" ht="15.75" x14ac:dyDescent="0.25">
      <c r="A306" s="77"/>
      <c r="B306" s="77"/>
      <c r="C306" s="77"/>
      <c r="D306" s="81"/>
      <c r="E306" s="69"/>
      <c r="F306" s="69"/>
      <c r="G306" s="24" t="s">
        <v>2</v>
      </c>
      <c r="H306" s="19">
        <f t="shared" si="47"/>
        <v>0</v>
      </c>
      <c r="I306" s="19">
        <v>0</v>
      </c>
      <c r="J306" s="19">
        <v>0</v>
      </c>
      <c r="K306" s="31">
        <v>0</v>
      </c>
      <c r="L306" s="31">
        <v>0</v>
      </c>
      <c r="M306" s="19">
        <v>0</v>
      </c>
    </row>
    <row r="307" spans="1:13" ht="15.75" x14ac:dyDescent="0.25">
      <c r="A307" s="77"/>
      <c r="B307" s="77"/>
      <c r="C307" s="77"/>
      <c r="D307" s="81"/>
      <c r="E307" s="69"/>
      <c r="F307" s="69"/>
      <c r="G307" s="24" t="s">
        <v>3</v>
      </c>
      <c r="H307" s="19">
        <f t="shared" si="47"/>
        <v>160</v>
      </c>
      <c r="I307" s="32">
        <v>0</v>
      </c>
      <c r="J307" s="19">
        <v>0</v>
      </c>
      <c r="K307" s="32">
        <v>0</v>
      </c>
      <c r="L307" s="31">
        <v>160</v>
      </c>
      <c r="M307" s="19">
        <v>0</v>
      </c>
    </row>
    <row r="308" spans="1:13" ht="15.75" x14ac:dyDescent="0.2">
      <c r="A308" s="77"/>
      <c r="B308" s="77"/>
      <c r="C308" s="77"/>
      <c r="D308" s="81"/>
      <c r="E308" s="69"/>
      <c r="F308" s="69"/>
      <c r="G308" s="24" t="s">
        <v>4</v>
      </c>
      <c r="H308" s="19">
        <f t="shared" si="47"/>
        <v>0</v>
      </c>
      <c r="I308" s="19">
        <v>0</v>
      </c>
      <c r="J308" s="19">
        <v>0</v>
      </c>
      <c r="K308" s="19">
        <v>0</v>
      </c>
      <c r="L308" s="19">
        <v>0</v>
      </c>
      <c r="M308" s="19">
        <v>0</v>
      </c>
    </row>
    <row r="309" spans="1:13" ht="15.75" x14ac:dyDescent="0.2">
      <c r="A309" s="77"/>
      <c r="B309" s="77"/>
      <c r="C309" s="77"/>
      <c r="D309" s="81"/>
      <c r="E309" s="69"/>
      <c r="F309" s="69"/>
      <c r="G309" s="24" t="s">
        <v>23</v>
      </c>
      <c r="H309" s="19">
        <f t="shared" si="47"/>
        <v>-2.2648549702353193E-14</v>
      </c>
      <c r="I309" s="19">
        <v>0</v>
      </c>
      <c r="J309" s="19">
        <v>0</v>
      </c>
      <c r="K309" s="19">
        <v>0</v>
      </c>
      <c r="L309" s="19">
        <f>454.9-251-200-3.9</f>
        <v>-2.2648549702353193E-14</v>
      </c>
      <c r="M309" s="19">
        <v>0</v>
      </c>
    </row>
    <row r="310" spans="1:13" ht="15.75" x14ac:dyDescent="0.2">
      <c r="A310" s="77"/>
      <c r="B310" s="77"/>
      <c r="C310" s="77"/>
      <c r="D310" s="81"/>
      <c r="E310" s="69"/>
      <c r="F310" s="69"/>
      <c r="G310" s="24" t="s">
        <v>30</v>
      </c>
      <c r="H310" s="19">
        <f t="shared" si="47"/>
        <v>0</v>
      </c>
      <c r="I310" s="19">
        <v>0</v>
      </c>
      <c r="J310" s="19">
        <v>0</v>
      </c>
      <c r="K310" s="19">
        <v>0</v>
      </c>
      <c r="L310" s="19">
        <v>0</v>
      </c>
      <c r="M310" s="19">
        <v>0</v>
      </c>
    </row>
    <row r="311" spans="1:13" ht="15.75" x14ac:dyDescent="0.2">
      <c r="A311" s="77"/>
      <c r="B311" s="77"/>
      <c r="C311" s="77"/>
      <c r="D311" s="81"/>
      <c r="E311" s="69"/>
      <c r="F311" s="69"/>
      <c r="G311" s="24" t="s">
        <v>31</v>
      </c>
      <c r="H311" s="19">
        <f t="shared" si="47"/>
        <v>0</v>
      </c>
      <c r="I311" s="19">
        <v>0</v>
      </c>
      <c r="J311" s="19">
        <v>0</v>
      </c>
      <c r="K311" s="19">
        <v>0</v>
      </c>
      <c r="L311" s="19">
        <v>0</v>
      </c>
      <c r="M311" s="19">
        <v>0</v>
      </c>
    </row>
    <row r="312" spans="1:13" ht="15.75" x14ac:dyDescent="0.2">
      <c r="A312" s="77"/>
      <c r="B312" s="77"/>
      <c r="C312" s="77"/>
      <c r="D312" s="81"/>
      <c r="E312" s="69"/>
      <c r="F312" s="69"/>
      <c r="G312" s="24" t="s">
        <v>32</v>
      </c>
      <c r="H312" s="19">
        <f t="shared" si="47"/>
        <v>0</v>
      </c>
      <c r="I312" s="19">
        <v>0</v>
      </c>
      <c r="J312" s="19">
        <v>0</v>
      </c>
      <c r="K312" s="19">
        <v>0</v>
      </c>
      <c r="L312" s="19">
        <v>0</v>
      </c>
      <c r="M312" s="19">
        <v>0</v>
      </c>
    </row>
    <row r="313" spans="1:13" ht="15.75" x14ac:dyDescent="0.2">
      <c r="A313" s="77"/>
      <c r="B313" s="77"/>
      <c r="C313" s="77"/>
      <c r="D313" s="81"/>
      <c r="E313" s="69"/>
      <c r="F313" s="69"/>
      <c r="G313" s="24" t="s">
        <v>33</v>
      </c>
      <c r="H313" s="19">
        <f t="shared" ref="H313" si="48">J313+K313+L313+M313</f>
        <v>0</v>
      </c>
      <c r="I313" s="19">
        <v>0</v>
      </c>
      <c r="J313" s="19">
        <v>0</v>
      </c>
      <c r="K313" s="19">
        <v>0</v>
      </c>
      <c r="L313" s="19">
        <v>0</v>
      </c>
      <c r="M313" s="19">
        <v>0</v>
      </c>
    </row>
    <row r="314" spans="1:13" ht="23.25" customHeight="1" x14ac:dyDescent="0.2">
      <c r="A314" s="77"/>
      <c r="B314" s="77"/>
      <c r="C314" s="77"/>
      <c r="D314" s="81"/>
      <c r="E314" s="70"/>
      <c r="F314" s="70"/>
      <c r="G314" s="24" t="s">
        <v>200</v>
      </c>
      <c r="H314" s="19">
        <f t="shared" si="47"/>
        <v>0</v>
      </c>
      <c r="I314" s="19">
        <v>0</v>
      </c>
      <c r="J314" s="19">
        <v>0</v>
      </c>
      <c r="K314" s="19">
        <v>0</v>
      </c>
      <c r="L314" s="19">
        <v>0</v>
      </c>
      <c r="M314" s="19">
        <v>0</v>
      </c>
    </row>
    <row r="315" spans="1:13" ht="110.25" x14ac:dyDescent="0.2">
      <c r="A315" s="77" t="s">
        <v>45</v>
      </c>
      <c r="B315" s="77" t="s">
        <v>12</v>
      </c>
      <c r="C315" s="77" t="s">
        <v>27</v>
      </c>
      <c r="D315" s="77">
        <v>1402.5</v>
      </c>
      <c r="E315" s="77" t="s">
        <v>154</v>
      </c>
      <c r="F315" s="77" t="s">
        <v>152</v>
      </c>
      <c r="G315" s="24" t="s">
        <v>71</v>
      </c>
      <c r="H315" s="18">
        <f>H316+H317+H318+H319+H320+H321</f>
        <v>1402.5</v>
      </c>
      <c r="I315" s="18">
        <f>I316+I317+I318+I319+I320+I321</f>
        <v>1402.5</v>
      </c>
      <c r="J315" s="18">
        <v>0</v>
      </c>
      <c r="K315" s="18">
        <f>K316+K317+K318+K319+K320+K321</f>
        <v>0</v>
      </c>
      <c r="L315" s="18">
        <f>L316+L317+L318+L319+L320+L321</f>
        <v>1402.5</v>
      </c>
      <c r="M315" s="18">
        <v>0</v>
      </c>
    </row>
    <row r="316" spans="1:13" ht="15.75" x14ac:dyDescent="0.2">
      <c r="A316" s="77"/>
      <c r="B316" s="77"/>
      <c r="C316" s="77"/>
      <c r="D316" s="77"/>
      <c r="E316" s="77"/>
      <c r="F316" s="77"/>
      <c r="G316" s="24" t="s">
        <v>0</v>
      </c>
      <c r="H316" s="19">
        <f>J316+K316+L316</f>
        <v>0</v>
      </c>
      <c r="I316" s="19">
        <v>0</v>
      </c>
      <c r="J316" s="19">
        <v>0</v>
      </c>
      <c r="K316" s="19">
        <v>0</v>
      </c>
      <c r="L316" s="19">
        <v>0</v>
      </c>
      <c r="M316" s="19">
        <v>0</v>
      </c>
    </row>
    <row r="317" spans="1:13" ht="15.75" x14ac:dyDescent="0.2">
      <c r="A317" s="77"/>
      <c r="B317" s="77"/>
      <c r="C317" s="77"/>
      <c r="D317" s="77"/>
      <c r="E317" s="77"/>
      <c r="F317" s="77"/>
      <c r="G317" s="24" t="s">
        <v>5</v>
      </c>
      <c r="H317" s="19">
        <f t="shared" ref="H317:H327" si="49">J317+K317+L317</f>
        <v>0</v>
      </c>
      <c r="I317" s="19">
        <v>0</v>
      </c>
      <c r="J317" s="19">
        <v>0</v>
      </c>
      <c r="K317" s="19">
        <v>0</v>
      </c>
      <c r="L317" s="19">
        <v>0</v>
      </c>
      <c r="M317" s="19">
        <v>0</v>
      </c>
    </row>
    <row r="318" spans="1:13" ht="15.75" x14ac:dyDescent="0.2">
      <c r="A318" s="77"/>
      <c r="B318" s="77"/>
      <c r="C318" s="77"/>
      <c r="D318" s="77"/>
      <c r="E318" s="77"/>
      <c r="F318" s="77"/>
      <c r="G318" s="24" t="s">
        <v>1</v>
      </c>
      <c r="H318" s="19">
        <f t="shared" si="49"/>
        <v>0</v>
      </c>
      <c r="I318" s="19">
        <v>0</v>
      </c>
      <c r="J318" s="19">
        <v>0</v>
      </c>
      <c r="K318" s="19">
        <v>0</v>
      </c>
      <c r="L318" s="19">
        <v>0</v>
      </c>
      <c r="M318" s="19">
        <v>0</v>
      </c>
    </row>
    <row r="319" spans="1:13" ht="15.75" x14ac:dyDescent="0.25">
      <c r="A319" s="77"/>
      <c r="B319" s="77"/>
      <c r="C319" s="77"/>
      <c r="D319" s="77"/>
      <c r="E319" s="77"/>
      <c r="F319" s="77"/>
      <c r="G319" s="24" t="s">
        <v>2</v>
      </c>
      <c r="H319" s="19">
        <f t="shared" si="49"/>
        <v>0</v>
      </c>
      <c r="I319" s="19">
        <v>0</v>
      </c>
      <c r="J319" s="19">
        <v>0</v>
      </c>
      <c r="K319" s="31">
        <v>0</v>
      </c>
      <c r="L319" s="31">
        <v>0</v>
      </c>
      <c r="M319" s="19">
        <v>0</v>
      </c>
    </row>
    <row r="320" spans="1:13" ht="15.75" x14ac:dyDescent="0.2">
      <c r="A320" s="77"/>
      <c r="B320" s="77"/>
      <c r="C320" s="77"/>
      <c r="D320" s="77"/>
      <c r="E320" s="77"/>
      <c r="F320" s="77"/>
      <c r="G320" s="24" t="s">
        <v>3</v>
      </c>
      <c r="H320" s="18">
        <f t="shared" si="49"/>
        <v>1402.5</v>
      </c>
      <c r="I320" s="18">
        <v>1402.5</v>
      </c>
      <c r="J320" s="18">
        <v>0</v>
      </c>
      <c r="K320" s="18">
        <v>0</v>
      </c>
      <c r="L320" s="41">
        <v>1402.5</v>
      </c>
      <c r="M320" s="19">
        <v>0</v>
      </c>
    </row>
    <row r="321" spans="1:16" ht="15.75" x14ac:dyDescent="0.2">
      <c r="A321" s="77"/>
      <c r="B321" s="77"/>
      <c r="C321" s="77"/>
      <c r="D321" s="77"/>
      <c r="E321" s="77"/>
      <c r="F321" s="77"/>
      <c r="G321" s="24" t="s">
        <v>4</v>
      </c>
      <c r="H321" s="18">
        <f t="shared" si="49"/>
        <v>0</v>
      </c>
      <c r="I321" s="18">
        <v>0</v>
      </c>
      <c r="J321" s="18">
        <v>0</v>
      </c>
      <c r="K321" s="18">
        <v>0</v>
      </c>
      <c r="L321" s="18">
        <v>0</v>
      </c>
      <c r="M321" s="19">
        <v>0</v>
      </c>
    </row>
    <row r="322" spans="1:16" ht="15.75" x14ac:dyDescent="0.2">
      <c r="A322" s="77"/>
      <c r="B322" s="77"/>
      <c r="C322" s="77"/>
      <c r="D322" s="77"/>
      <c r="E322" s="77"/>
      <c r="F322" s="77"/>
      <c r="G322" s="24" t="s">
        <v>23</v>
      </c>
      <c r="H322" s="19">
        <f t="shared" si="49"/>
        <v>0</v>
      </c>
      <c r="I322" s="19">
        <v>0</v>
      </c>
      <c r="J322" s="19">
        <v>0</v>
      </c>
      <c r="K322" s="19">
        <v>0</v>
      </c>
      <c r="L322" s="19">
        <v>0</v>
      </c>
      <c r="M322" s="19">
        <v>0</v>
      </c>
      <c r="P322" s="8"/>
    </row>
    <row r="323" spans="1:16" ht="15.75" x14ac:dyDescent="0.2">
      <c r="A323" s="77"/>
      <c r="B323" s="77"/>
      <c r="C323" s="77"/>
      <c r="D323" s="77"/>
      <c r="E323" s="77"/>
      <c r="F323" s="77"/>
      <c r="G323" s="24" t="s">
        <v>30</v>
      </c>
      <c r="H323" s="19">
        <f t="shared" si="49"/>
        <v>0</v>
      </c>
      <c r="I323" s="19">
        <v>0</v>
      </c>
      <c r="J323" s="19">
        <v>0</v>
      </c>
      <c r="K323" s="19">
        <v>0</v>
      </c>
      <c r="L323" s="19">
        <v>0</v>
      </c>
      <c r="M323" s="19">
        <v>0</v>
      </c>
    </row>
    <row r="324" spans="1:16" ht="15.75" x14ac:dyDescent="0.2">
      <c r="A324" s="77"/>
      <c r="B324" s="77"/>
      <c r="C324" s="77"/>
      <c r="D324" s="77"/>
      <c r="E324" s="77"/>
      <c r="F324" s="77"/>
      <c r="G324" s="24" t="s">
        <v>31</v>
      </c>
      <c r="H324" s="19">
        <f t="shared" si="49"/>
        <v>0</v>
      </c>
      <c r="I324" s="19">
        <v>0</v>
      </c>
      <c r="J324" s="19">
        <v>0</v>
      </c>
      <c r="K324" s="19">
        <v>0</v>
      </c>
      <c r="L324" s="19">
        <v>0</v>
      </c>
      <c r="M324" s="19">
        <v>0</v>
      </c>
    </row>
    <row r="325" spans="1:16" ht="15.75" x14ac:dyDescent="0.2">
      <c r="A325" s="77"/>
      <c r="B325" s="77"/>
      <c r="C325" s="77"/>
      <c r="D325" s="77"/>
      <c r="E325" s="77"/>
      <c r="F325" s="77"/>
      <c r="G325" s="24" t="s">
        <v>32</v>
      </c>
      <c r="H325" s="19">
        <f t="shared" si="49"/>
        <v>0</v>
      </c>
      <c r="I325" s="19">
        <v>0</v>
      </c>
      <c r="J325" s="19">
        <v>0</v>
      </c>
      <c r="K325" s="19">
        <v>0</v>
      </c>
      <c r="L325" s="19">
        <v>0</v>
      </c>
      <c r="M325" s="19">
        <v>0</v>
      </c>
    </row>
    <row r="326" spans="1:16" ht="15.75" x14ac:dyDescent="0.2">
      <c r="A326" s="77"/>
      <c r="B326" s="77"/>
      <c r="C326" s="77"/>
      <c r="D326" s="77"/>
      <c r="E326" s="77"/>
      <c r="F326" s="77"/>
      <c r="G326" s="24" t="s">
        <v>33</v>
      </c>
      <c r="H326" s="19">
        <f t="shared" ref="H326" si="50">J326+K326+L326</f>
        <v>0</v>
      </c>
      <c r="I326" s="19">
        <v>0</v>
      </c>
      <c r="J326" s="19">
        <v>0</v>
      </c>
      <c r="K326" s="19">
        <v>0</v>
      </c>
      <c r="L326" s="19">
        <v>0</v>
      </c>
      <c r="M326" s="19">
        <v>0</v>
      </c>
    </row>
    <row r="327" spans="1:16" ht="20.25" customHeight="1" x14ac:dyDescent="0.2">
      <c r="A327" s="77"/>
      <c r="B327" s="77"/>
      <c r="C327" s="77"/>
      <c r="D327" s="77"/>
      <c r="E327" s="77"/>
      <c r="F327" s="77"/>
      <c r="G327" s="24" t="s">
        <v>200</v>
      </c>
      <c r="H327" s="19">
        <f t="shared" si="49"/>
        <v>0</v>
      </c>
      <c r="I327" s="19">
        <v>0</v>
      </c>
      <c r="J327" s="19">
        <v>0</v>
      </c>
      <c r="K327" s="19">
        <v>0</v>
      </c>
      <c r="L327" s="19">
        <v>0</v>
      </c>
      <c r="M327" s="19">
        <v>0</v>
      </c>
    </row>
    <row r="328" spans="1:16" ht="16.5" hidden="1" customHeight="1" x14ac:dyDescent="0.2">
      <c r="A328" s="77"/>
      <c r="B328" s="77"/>
      <c r="C328" s="77"/>
      <c r="D328" s="77"/>
      <c r="E328" s="77"/>
      <c r="F328" s="77"/>
      <c r="G328" s="24"/>
      <c r="H328" s="19"/>
      <c r="I328" s="19"/>
      <c r="J328" s="19"/>
      <c r="K328" s="19"/>
      <c r="L328" s="19"/>
      <c r="M328" s="19"/>
    </row>
    <row r="329" spans="1:16" ht="16.5" hidden="1" customHeight="1" x14ac:dyDescent="0.2">
      <c r="A329" s="77"/>
      <c r="B329" s="77"/>
      <c r="C329" s="77"/>
      <c r="D329" s="77"/>
      <c r="E329" s="77"/>
      <c r="F329" s="77"/>
      <c r="G329" s="24"/>
      <c r="H329" s="19"/>
      <c r="I329" s="19"/>
      <c r="J329" s="19"/>
      <c r="K329" s="19"/>
      <c r="L329" s="19"/>
      <c r="M329" s="19"/>
    </row>
    <row r="330" spans="1:16" ht="16.5" hidden="1" customHeight="1" x14ac:dyDescent="0.2">
      <c r="A330" s="77"/>
      <c r="B330" s="77"/>
      <c r="C330" s="77"/>
      <c r="D330" s="77"/>
      <c r="E330" s="77"/>
      <c r="F330" s="77"/>
      <c r="G330" s="24"/>
      <c r="H330" s="19"/>
      <c r="I330" s="19"/>
      <c r="J330" s="19"/>
      <c r="K330" s="19"/>
      <c r="L330" s="19"/>
      <c r="M330" s="19"/>
    </row>
    <row r="331" spans="1:16" ht="16.5" hidden="1" customHeight="1" x14ac:dyDescent="0.2">
      <c r="A331" s="77"/>
      <c r="B331" s="77"/>
      <c r="C331" s="77"/>
      <c r="D331" s="77"/>
      <c r="E331" s="77"/>
      <c r="F331" s="77"/>
      <c r="G331" s="24"/>
      <c r="H331" s="19"/>
      <c r="I331" s="19"/>
      <c r="J331" s="19"/>
      <c r="K331" s="19"/>
      <c r="L331" s="19"/>
      <c r="M331" s="19"/>
    </row>
    <row r="332" spans="1:16" ht="15.75" hidden="1" x14ac:dyDescent="0.25">
      <c r="A332" s="77"/>
      <c r="B332" s="77"/>
      <c r="C332" s="77"/>
      <c r="D332" s="77"/>
      <c r="E332" s="77"/>
      <c r="F332" s="77"/>
      <c r="G332" s="24"/>
      <c r="H332" s="19"/>
      <c r="I332" s="19"/>
      <c r="J332" s="19"/>
      <c r="K332" s="31"/>
      <c r="L332" s="31"/>
      <c r="M332" s="19"/>
    </row>
    <row r="333" spans="1:16" ht="15.75" hidden="1" x14ac:dyDescent="0.25">
      <c r="A333" s="77"/>
      <c r="B333" s="77"/>
      <c r="C333" s="77"/>
      <c r="D333" s="77"/>
      <c r="E333" s="77"/>
      <c r="F333" s="77"/>
      <c r="G333" s="24"/>
      <c r="H333" s="19"/>
      <c r="I333" s="19"/>
      <c r="J333" s="19"/>
      <c r="K333" s="32"/>
      <c r="L333" s="31"/>
      <c r="M333" s="19"/>
    </row>
    <row r="334" spans="1:16" ht="15.75" hidden="1" x14ac:dyDescent="0.2">
      <c r="A334" s="77"/>
      <c r="B334" s="77"/>
      <c r="C334" s="77"/>
      <c r="D334" s="77"/>
      <c r="E334" s="77"/>
      <c r="F334" s="77"/>
      <c r="G334" s="24"/>
      <c r="H334" s="19"/>
      <c r="I334" s="19"/>
      <c r="J334" s="19"/>
      <c r="K334" s="19"/>
      <c r="L334" s="19"/>
      <c r="M334" s="19"/>
    </row>
    <row r="335" spans="1:16" ht="15.75" hidden="1" x14ac:dyDescent="0.2">
      <c r="A335" s="77"/>
      <c r="B335" s="77"/>
      <c r="C335" s="77"/>
      <c r="D335" s="77"/>
      <c r="E335" s="77"/>
      <c r="F335" s="77"/>
      <c r="G335" s="24"/>
      <c r="H335" s="19"/>
      <c r="I335" s="19"/>
      <c r="J335" s="19"/>
      <c r="K335" s="19"/>
      <c r="L335" s="19"/>
      <c r="M335" s="19"/>
    </row>
    <row r="336" spans="1:16" ht="15.75" hidden="1" x14ac:dyDescent="0.2">
      <c r="A336" s="77"/>
      <c r="B336" s="77"/>
      <c r="C336" s="77"/>
      <c r="D336" s="77"/>
      <c r="E336" s="77"/>
      <c r="F336" s="77"/>
      <c r="G336" s="24"/>
      <c r="H336" s="19"/>
      <c r="I336" s="19"/>
      <c r="J336" s="19"/>
      <c r="K336" s="19"/>
      <c r="L336" s="19"/>
      <c r="M336" s="19"/>
    </row>
    <row r="337" spans="1:13" ht="15.75" hidden="1" x14ac:dyDescent="0.2">
      <c r="A337" s="77"/>
      <c r="B337" s="77"/>
      <c r="C337" s="77"/>
      <c r="D337" s="77"/>
      <c r="E337" s="77"/>
      <c r="F337" s="77"/>
      <c r="G337" s="24"/>
      <c r="H337" s="19"/>
      <c r="I337" s="19"/>
      <c r="J337" s="19"/>
      <c r="K337" s="19"/>
      <c r="L337" s="19"/>
      <c r="M337" s="19"/>
    </row>
    <row r="338" spans="1:13" ht="15.75" hidden="1" x14ac:dyDescent="0.2">
      <c r="A338" s="77"/>
      <c r="B338" s="77"/>
      <c r="C338" s="77"/>
      <c r="D338" s="77"/>
      <c r="E338" s="77"/>
      <c r="F338" s="77"/>
      <c r="G338" s="24"/>
      <c r="H338" s="19"/>
      <c r="I338" s="19"/>
      <c r="J338" s="19"/>
      <c r="K338" s="19"/>
      <c r="L338" s="19"/>
      <c r="M338" s="19"/>
    </row>
    <row r="339" spans="1:13" ht="96.75" hidden="1" customHeight="1" x14ac:dyDescent="0.2">
      <c r="A339" s="77"/>
      <c r="B339" s="77"/>
      <c r="C339" s="77"/>
      <c r="D339" s="77"/>
      <c r="E339" s="77"/>
      <c r="F339" s="77"/>
      <c r="G339" s="24"/>
      <c r="H339" s="19"/>
      <c r="I339" s="19"/>
      <c r="J339" s="19"/>
      <c r="K339" s="19"/>
      <c r="L339" s="19"/>
      <c r="M339" s="19"/>
    </row>
    <row r="340" spans="1:13" ht="110.25" hidden="1" x14ac:dyDescent="0.2">
      <c r="A340" s="77" t="s">
        <v>124</v>
      </c>
      <c r="B340" s="77" t="s">
        <v>36</v>
      </c>
      <c r="C340" s="77" t="s">
        <v>83</v>
      </c>
      <c r="D340" s="107" t="s">
        <v>83</v>
      </c>
      <c r="E340" s="77"/>
      <c r="F340" s="77"/>
      <c r="G340" s="24" t="s">
        <v>71</v>
      </c>
      <c r="H340" s="18">
        <f>H341+H342+H343+H344+H345+H346</f>
        <v>0</v>
      </c>
      <c r="I340" s="18">
        <f>I341+I342+I343+I344+I345+I346</f>
        <v>0</v>
      </c>
      <c r="J340" s="18">
        <v>0</v>
      </c>
      <c r="K340" s="18">
        <f>K341+K342+K343+K344+K345+K346</f>
        <v>0</v>
      </c>
      <c r="L340" s="18">
        <f>L341+L342+L343+L344+L345+L346</f>
        <v>0</v>
      </c>
      <c r="M340" s="18">
        <v>0</v>
      </c>
    </row>
    <row r="341" spans="1:13" ht="15.75" hidden="1" x14ac:dyDescent="0.2">
      <c r="A341" s="77"/>
      <c r="B341" s="77"/>
      <c r="C341" s="77"/>
      <c r="D341" s="107"/>
      <c r="E341" s="77"/>
      <c r="F341" s="77"/>
      <c r="G341" s="24" t="s">
        <v>0</v>
      </c>
      <c r="H341" s="19">
        <f>J341+K341+L341</f>
        <v>0</v>
      </c>
      <c r="I341" s="19">
        <v>0</v>
      </c>
      <c r="J341" s="19">
        <v>0</v>
      </c>
      <c r="K341" s="19">
        <v>0</v>
      </c>
      <c r="L341" s="19">
        <v>0</v>
      </c>
      <c r="M341" s="19">
        <v>0</v>
      </c>
    </row>
    <row r="342" spans="1:13" ht="15.75" hidden="1" x14ac:dyDescent="0.2">
      <c r="A342" s="77"/>
      <c r="B342" s="77"/>
      <c r="C342" s="77"/>
      <c r="D342" s="107"/>
      <c r="E342" s="77"/>
      <c r="F342" s="77"/>
      <c r="G342" s="24" t="s">
        <v>5</v>
      </c>
      <c r="H342" s="19">
        <f t="shared" ref="H342:H351" si="51">J342+K342+L342</f>
        <v>0</v>
      </c>
      <c r="I342" s="19">
        <v>0</v>
      </c>
      <c r="J342" s="19">
        <v>0</v>
      </c>
      <c r="K342" s="19">
        <v>0</v>
      </c>
      <c r="L342" s="19">
        <v>0</v>
      </c>
      <c r="M342" s="19">
        <v>0</v>
      </c>
    </row>
    <row r="343" spans="1:13" ht="15.75" hidden="1" x14ac:dyDescent="0.2">
      <c r="A343" s="77"/>
      <c r="B343" s="77"/>
      <c r="C343" s="77"/>
      <c r="D343" s="107"/>
      <c r="E343" s="77"/>
      <c r="F343" s="77"/>
      <c r="G343" s="24" t="s">
        <v>1</v>
      </c>
      <c r="H343" s="19">
        <f t="shared" si="51"/>
        <v>0</v>
      </c>
      <c r="I343" s="19">
        <v>0</v>
      </c>
      <c r="J343" s="19">
        <v>0</v>
      </c>
      <c r="K343" s="19">
        <v>0</v>
      </c>
      <c r="L343" s="19">
        <v>0</v>
      </c>
      <c r="M343" s="19">
        <v>0</v>
      </c>
    </row>
    <row r="344" spans="1:13" ht="15.75" hidden="1" x14ac:dyDescent="0.25">
      <c r="A344" s="77"/>
      <c r="B344" s="77"/>
      <c r="C344" s="77"/>
      <c r="D344" s="107"/>
      <c r="E344" s="77"/>
      <c r="F344" s="77"/>
      <c r="G344" s="24" t="s">
        <v>2</v>
      </c>
      <c r="H344" s="19">
        <f t="shared" si="51"/>
        <v>0</v>
      </c>
      <c r="I344" s="19">
        <v>0</v>
      </c>
      <c r="J344" s="19">
        <v>0</v>
      </c>
      <c r="K344" s="31">
        <v>0</v>
      </c>
      <c r="L344" s="31">
        <v>0</v>
      </c>
      <c r="M344" s="19">
        <v>0</v>
      </c>
    </row>
    <row r="345" spans="1:13" ht="15.75" hidden="1" x14ac:dyDescent="0.2">
      <c r="A345" s="77"/>
      <c r="B345" s="77"/>
      <c r="C345" s="77"/>
      <c r="D345" s="107"/>
      <c r="E345" s="77"/>
      <c r="F345" s="77"/>
      <c r="G345" s="24" t="s">
        <v>3</v>
      </c>
      <c r="H345" s="18">
        <f t="shared" si="51"/>
        <v>0</v>
      </c>
      <c r="I345" s="18">
        <v>0</v>
      </c>
      <c r="J345" s="18">
        <v>0</v>
      </c>
      <c r="K345" s="18">
        <v>0</v>
      </c>
      <c r="L345" s="41">
        <v>0</v>
      </c>
      <c r="M345" s="19">
        <v>0</v>
      </c>
    </row>
    <row r="346" spans="1:13" ht="15.75" hidden="1" x14ac:dyDescent="0.2">
      <c r="A346" s="77"/>
      <c r="B346" s="77"/>
      <c r="C346" s="77"/>
      <c r="D346" s="107"/>
      <c r="E346" s="77"/>
      <c r="F346" s="77"/>
      <c r="G346" s="24" t="s">
        <v>4</v>
      </c>
      <c r="H346" s="18">
        <f t="shared" si="51"/>
        <v>0</v>
      </c>
      <c r="I346" s="18">
        <v>0</v>
      </c>
      <c r="J346" s="18">
        <v>0</v>
      </c>
      <c r="K346" s="18">
        <v>0</v>
      </c>
      <c r="L346" s="18">
        <v>0</v>
      </c>
      <c r="M346" s="19">
        <v>0</v>
      </c>
    </row>
    <row r="347" spans="1:13" ht="15.75" hidden="1" x14ac:dyDescent="0.2">
      <c r="A347" s="77"/>
      <c r="B347" s="77"/>
      <c r="C347" s="77"/>
      <c r="D347" s="107"/>
      <c r="E347" s="77"/>
      <c r="F347" s="77"/>
      <c r="G347" s="24" t="s">
        <v>23</v>
      </c>
      <c r="H347" s="19">
        <f t="shared" si="51"/>
        <v>0</v>
      </c>
      <c r="I347" s="19">
        <f>H347</f>
        <v>0</v>
      </c>
      <c r="J347" s="19">
        <v>0</v>
      </c>
      <c r="K347" s="19">
        <f>13000-13000</f>
        <v>0</v>
      </c>
      <c r="L347" s="19">
        <f>829.8-829.8</f>
        <v>0</v>
      </c>
      <c r="M347" s="19">
        <v>0</v>
      </c>
    </row>
    <row r="348" spans="1:13" ht="15.75" hidden="1" x14ac:dyDescent="0.2">
      <c r="A348" s="77"/>
      <c r="B348" s="77"/>
      <c r="C348" s="77"/>
      <c r="D348" s="107"/>
      <c r="E348" s="77"/>
      <c r="F348" s="77"/>
      <c r="G348" s="24" t="s">
        <v>30</v>
      </c>
      <c r="H348" s="19">
        <f t="shared" si="51"/>
        <v>0</v>
      </c>
      <c r="I348" s="19">
        <v>0</v>
      </c>
      <c r="J348" s="19">
        <v>0</v>
      </c>
      <c r="K348" s="19">
        <v>0</v>
      </c>
      <c r="L348" s="19">
        <v>0</v>
      </c>
      <c r="M348" s="19">
        <v>0</v>
      </c>
    </row>
    <row r="349" spans="1:13" ht="15.75" hidden="1" x14ac:dyDescent="0.2">
      <c r="A349" s="77"/>
      <c r="B349" s="77"/>
      <c r="C349" s="77"/>
      <c r="D349" s="107"/>
      <c r="E349" s="77"/>
      <c r="F349" s="77"/>
      <c r="G349" s="24" t="s">
        <v>31</v>
      </c>
      <c r="H349" s="19">
        <f t="shared" si="51"/>
        <v>0</v>
      </c>
      <c r="I349" s="19">
        <v>0</v>
      </c>
      <c r="J349" s="19">
        <v>0</v>
      </c>
      <c r="K349" s="19">
        <v>0</v>
      </c>
      <c r="L349" s="19">
        <v>0</v>
      </c>
      <c r="M349" s="19">
        <v>0</v>
      </c>
    </row>
    <row r="350" spans="1:13" ht="15.75" hidden="1" x14ac:dyDescent="0.2">
      <c r="A350" s="77"/>
      <c r="B350" s="77"/>
      <c r="C350" s="77"/>
      <c r="D350" s="107"/>
      <c r="E350" s="77"/>
      <c r="F350" s="77"/>
      <c r="G350" s="24" t="s">
        <v>32</v>
      </c>
      <c r="H350" s="19">
        <f t="shared" si="51"/>
        <v>0</v>
      </c>
      <c r="I350" s="19">
        <v>0</v>
      </c>
      <c r="J350" s="19">
        <v>0</v>
      </c>
      <c r="K350" s="19">
        <v>0</v>
      </c>
      <c r="L350" s="19">
        <v>0</v>
      </c>
      <c r="M350" s="19">
        <v>0</v>
      </c>
    </row>
    <row r="351" spans="1:13" ht="19.899999999999999" hidden="1" customHeight="1" x14ac:dyDescent="0.2">
      <c r="A351" s="77"/>
      <c r="B351" s="77"/>
      <c r="C351" s="77"/>
      <c r="D351" s="107"/>
      <c r="E351" s="77"/>
      <c r="F351" s="77"/>
      <c r="G351" s="24" t="s">
        <v>33</v>
      </c>
      <c r="H351" s="19">
        <f t="shared" si="51"/>
        <v>0</v>
      </c>
      <c r="I351" s="19">
        <v>0</v>
      </c>
      <c r="J351" s="19">
        <v>0</v>
      </c>
      <c r="K351" s="19">
        <v>0</v>
      </c>
      <c r="L351" s="19">
        <v>0</v>
      </c>
      <c r="M351" s="19">
        <v>0</v>
      </c>
    </row>
    <row r="352" spans="1:13" ht="110.25" x14ac:dyDescent="0.2">
      <c r="A352" s="77" t="s">
        <v>114</v>
      </c>
      <c r="B352" s="77" t="s">
        <v>36</v>
      </c>
      <c r="C352" s="77" t="s">
        <v>91</v>
      </c>
      <c r="D352" s="81">
        <v>1919</v>
      </c>
      <c r="E352" s="77" t="s">
        <v>148</v>
      </c>
      <c r="F352" s="77" t="s">
        <v>148</v>
      </c>
      <c r="G352" s="24" t="s">
        <v>71</v>
      </c>
      <c r="H352" s="18">
        <f>H353+H354+H355+H356+H357+H358+H359+H360+H361+H362+H364</f>
        <v>1919</v>
      </c>
      <c r="I352" s="18">
        <f>K352+L352+M352</f>
        <v>1919</v>
      </c>
      <c r="J352" s="18">
        <v>0</v>
      </c>
      <c r="K352" s="18">
        <f>K353+K354+K355+K356+K357+K358</f>
        <v>0</v>
      </c>
      <c r="L352" s="18">
        <f>L353+L354+L355+L356+L357+L358+L359+L360+L361+L362+L364</f>
        <v>1919</v>
      </c>
      <c r="M352" s="18">
        <v>0</v>
      </c>
    </row>
    <row r="353" spans="1:13" ht="15.75" x14ac:dyDescent="0.2">
      <c r="A353" s="77"/>
      <c r="B353" s="77"/>
      <c r="C353" s="77"/>
      <c r="D353" s="81"/>
      <c r="E353" s="77"/>
      <c r="F353" s="77"/>
      <c r="G353" s="24" t="s">
        <v>0</v>
      </c>
      <c r="H353" s="19">
        <f>J353+K353+L353+M353</f>
        <v>0</v>
      </c>
      <c r="I353" s="19">
        <v>0</v>
      </c>
      <c r="J353" s="19">
        <v>0</v>
      </c>
      <c r="K353" s="19">
        <v>0</v>
      </c>
      <c r="L353" s="19">
        <v>0</v>
      </c>
      <c r="M353" s="19">
        <v>0</v>
      </c>
    </row>
    <row r="354" spans="1:13" ht="15.75" x14ac:dyDescent="0.2">
      <c r="A354" s="77"/>
      <c r="B354" s="77"/>
      <c r="C354" s="77"/>
      <c r="D354" s="81"/>
      <c r="E354" s="77"/>
      <c r="F354" s="77"/>
      <c r="G354" s="24" t="s">
        <v>5</v>
      </c>
      <c r="H354" s="19">
        <f t="shared" ref="H354:H364" si="52">J354+K354+L354+M354</f>
        <v>0</v>
      </c>
      <c r="I354" s="19">
        <v>0</v>
      </c>
      <c r="J354" s="19">
        <v>0</v>
      </c>
      <c r="K354" s="19">
        <v>0</v>
      </c>
      <c r="L354" s="19">
        <v>0</v>
      </c>
      <c r="M354" s="19">
        <v>0</v>
      </c>
    </row>
    <row r="355" spans="1:13" ht="15.75" x14ac:dyDescent="0.2">
      <c r="A355" s="77"/>
      <c r="B355" s="77"/>
      <c r="C355" s="77"/>
      <c r="D355" s="81"/>
      <c r="E355" s="77"/>
      <c r="F355" s="77"/>
      <c r="G355" s="24" t="s">
        <v>1</v>
      </c>
      <c r="H355" s="19">
        <f t="shared" si="52"/>
        <v>0</v>
      </c>
      <c r="I355" s="19">
        <v>0</v>
      </c>
      <c r="J355" s="19">
        <v>0</v>
      </c>
      <c r="K355" s="19">
        <v>0</v>
      </c>
      <c r="L355" s="19">
        <v>0</v>
      </c>
      <c r="M355" s="19">
        <v>0</v>
      </c>
    </row>
    <row r="356" spans="1:13" ht="15.75" x14ac:dyDescent="0.25">
      <c r="A356" s="77"/>
      <c r="B356" s="77"/>
      <c r="C356" s="77"/>
      <c r="D356" s="81"/>
      <c r="E356" s="77"/>
      <c r="F356" s="77"/>
      <c r="G356" s="24" t="s">
        <v>2</v>
      </c>
      <c r="H356" s="19">
        <f t="shared" si="52"/>
        <v>0</v>
      </c>
      <c r="I356" s="19">
        <v>0</v>
      </c>
      <c r="J356" s="19">
        <v>0</v>
      </c>
      <c r="K356" s="31">
        <v>0</v>
      </c>
      <c r="L356" s="31">
        <v>0</v>
      </c>
      <c r="M356" s="19">
        <v>0</v>
      </c>
    </row>
    <row r="357" spans="1:13" ht="15.75" x14ac:dyDescent="0.25">
      <c r="A357" s="77"/>
      <c r="B357" s="77"/>
      <c r="C357" s="77"/>
      <c r="D357" s="81"/>
      <c r="E357" s="77"/>
      <c r="F357" s="77"/>
      <c r="G357" s="24" t="s">
        <v>3</v>
      </c>
      <c r="H357" s="19">
        <f t="shared" si="52"/>
        <v>0</v>
      </c>
      <c r="I357" s="19">
        <v>0</v>
      </c>
      <c r="J357" s="19">
        <v>0</v>
      </c>
      <c r="K357" s="31">
        <v>0</v>
      </c>
      <c r="L357" s="31">
        <v>0</v>
      </c>
      <c r="M357" s="19">
        <v>0</v>
      </c>
    </row>
    <row r="358" spans="1:13" ht="15.75" x14ac:dyDescent="0.2">
      <c r="A358" s="77"/>
      <c r="B358" s="77"/>
      <c r="C358" s="77"/>
      <c r="D358" s="81"/>
      <c r="E358" s="77"/>
      <c r="F358" s="77"/>
      <c r="G358" s="24" t="s">
        <v>4</v>
      </c>
      <c r="H358" s="19">
        <f t="shared" si="52"/>
        <v>1919</v>
      </c>
      <c r="I358" s="19">
        <f>K358+L358+M358</f>
        <v>1919</v>
      </c>
      <c r="J358" s="19">
        <v>0</v>
      </c>
      <c r="K358" s="19">
        <v>0</v>
      </c>
      <c r="L358" s="19">
        <f>2000-81</f>
        <v>1919</v>
      </c>
      <c r="M358" s="19">
        <v>0</v>
      </c>
    </row>
    <row r="359" spans="1:13" ht="15.75" x14ac:dyDescent="0.2">
      <c r="A359" s="77"/>
      <c r="B359" s="77"/>
      <c r="C359" s="77"/>
      <c r="D359" s="81"/>
      <c r="E359" s="77"/>
      <c r="F359" s="77"/>
      <c r="G359" s="24" t="s">
        <v>23</v>
      </c>
      <c r="H359" s="19">
        <f t="shared" si="52"/>
        <v>0</v>
      </c>
      <c r="I359" s="19">
        <v>0</v>
      </c>
      <c r="J359" s="19">
        <v>0</v>
      </c>
      <c r="K359" s="19">
        <v>0</v>
      </c>
      <c r="L359" s="19">
        <v>0</v>
      </c>
      <c r="M359" s="19">
        <v>0</v>
      </c>
    </row>
    <row r="360" spans="1:13" ht="15.75" x14ac:dyDescent="0.2">
      <c r="A360" s="77"/>
      <c r="B360" s="77"/>
      <c r="C360" s="77"/>
      <c r="D360" s="81"/>
      <c r="E360" s="77"/>
      <c r="F360" s="77"/>
      <c r="G360" s="24" t="s">
        <v>30</v>
      </c>
      <c r="H360" s="19">
        <f t="shared" si="52"/>
        <v>0</v>
      </c>
      <c r="I360" s="19">
        <v>0</v>
      </c>
      <c r="J360" s="19">
        <v>0</v>
      </c>
      <c r="K360" s="19">
        <v>0</v>
      </c>
      <c r="L360" s="19">
        <v>0</v>
      </c>
      <c r="M360" s="19">
        <v>0</v>
      </c>
    </row>
    <row r="361" spans="1:13" ht="15.75" x14ac:dyDescent="0.2">
      <c r="A361" s="77"/>
      <c r="B361" s="77"/>
      <c r="C361" s="77"/>
      <c r="D361" s="81"/>
      <c r="E361" s="77"/>
      <c r="F361" s="77"/>
      <c r="G361" s="24" t="s">
        <v>31</v>
      </c>
      <c r="H361" s="19">
        <f t="shared" si="52"/>
        <v>0</v>
      </c>
      <c r="I361" s="19">
        <v>0</v>
      </c>
      <c r="J361" s="19">
        <v>0</v>
      </c>
      <c r="K361" s="19">
        <v>0</v>
      </c>
      <c r="L361" s="19">
        <v>0</v>
      </c>
      <c r="M361" s="19">
        <v>0</v>
      </c>
    </row>
    <row r="362" spans="1:13" ht="15.75" x14ac:dyDescent="0.2">
      <c r="A362" s="77"/>
      <c r="B362" s="77"/>
      <c r="C362" s="77"/>
      <c r="D362" s="81"/>
      <c r="E362" s="77"/>
      <c r="F362" s="77"/>
      <c r="G362" s="24" t="s">
        <v>32</v>
      </c>
      <c r="H362" s="19">
        <f t="shared" si="52"/>
        <v>0</v>
      </c>
      <c r="I362" s="19">
        <v>0</v>
      </c>
      <c r="J362" s="19">
        <v>0</v>
      </c>
      <c r="K362" s="19">
        <v>0</v>
      </c>
      <c r="L362" s="19">
        <v>0</v>
      </c>
      <c r="M362" s="19">
        <v>0</v>
      </c>
    </row>
    <row r="363" spans="1:13" ht="15.75" x14ac:dyDescent="0.2">
      <c r="A363" s="77"/>
      <c r="B363" s="77"/>
      <c r="C363" s="77"/>
      <c r="D363" s="81"/>
      <c r="E363" s="77"/>
      <c r="F363" s="77"/>
      <c r="G363" s="24" t="s">
        <v>33</v>
      </c>
      <c r="H363" s="19">
        <f t="shared" ref="H363" si="53">J363+K363+L363+M363</f>
        <v>0</v>
      </c>
      <c r="I363" s="19">
        <v>0</v>
      </c>
      <c r="J363" s="19">
        <v>0</v>
      </c>
      <c r="K363" s="19">
        <v>0</v>
      </c>
      <c r="L363" s="19">
        <v>0</v>
      </c>
      <c r="M363" s="19">
        <v>0</v>
      </c>
    </row>
    <row r="364" spans="1:13" ht="19.149999999999999" customHeight="1" x14ac:dyDescent="0.2">
      <c r="A364" s="77"/>
      <c r="B364" s="77"/>
      <c r="C364" s="77"/>
      <c r="D364" s="81"/>
      <c r="E364" s="77"/>
      <c r="F364" s="77"/>
      <c r="G364" s="24" t="s">
        <v>200</v>
      </c>
      <c r="H364" s="19">
        <f t="shared" si="52"/>
        <v>0</v>
      </c>
      <c r="I364" s="19">
        <v>0</v>
      </c>
      <c r="J364" s="19">
        <v>0</v>
      </c>
      <c r="K364" s="19">
        <v>0</v>
      </c>
      <c r="L364" s="19">
        <v>0</v>
      </c>
      <c r="M364" s="19">
        <v>0</v>
      </c>
    </row>
    <row r="365" spans="1:13" ht="110.25" x14ac:dyDescent="0.2">
      <c r="A365" s="77" t="s">
        <v>115</v>
      </c>
      <c r="B365" s="77" t="s">
        <v>36</v>
      </c>
      <c r="C365" s="77" t="s">
        <v>92</v>
      </c>
      <c r="D365" s="81">
        <v>15546.3</v>
      </c>
      <c r="E365" s="77" t="s">
        <v>148</v>
      </c>
      <c r="F365" s="77" t="s">
        <v>157</v>
      </c>
      <c r="G365" s="24" t="s">
        <v>71</v>
      </c>
      <c r="H365" s="18">
        <f>H366+H367+H368+H369+H370+H371+H372+H374+H375+H376+H378</f>
        <v>15546.3</v>
      </c>
      <c r="I365" s="18">
        <f>I366+I367+I368+I369+I370+I371+I372+I374+I375+I376+I378</f>
        <v>15546.3</v>
      </c>
      <c r="J365" s="18">
        <v>0</v>
      </c>
      <c r="K365" s="18">
        <f>K366+K367+K368+K369+K370+K371</f>
        <v>0</v>
      </c>
      <c r="L365" s="18">
        <f>L366+L367+L368+L369+L370+L371+L372+L374+L375+L376+L378</f>
        <v>15546.3</v>
      </c>
      <c r="M365" s="18">
        <v>0</v>
      </c>
    </row>
    <row r="366" spans="1:13" ht="15.75" x14ac:dyDescent="0.2">
      <c r="A366" s="77"/>
      <c r="B366" s="77"/>
      <c r="C366" s="77"/>
      <c r="D366" s="81"/>
      <c r="E366" s="77"/>
      <c r="F366" s="77"/>
      <c r="G366" s="24" t="s">
        <v>0</v>
      </c>
      <c r="H366" s="19">
        <f>J366+K366+L366+M366</f>
        <v>0</v>
      </c>
      <c r="I366" s="19">
        <v>0</v>
      </c>
      <c r="J366" s="19">
        <v>0</v>
      </c>
      <c r="K366" s="19">
        <v>0</v>
      </c>
      <c r="L366" s="19">
        <v>0</v>
      </c>
      <c r="M366" s="19">
        <v>0</v>
      </c>
    </row>
    <row r="367" spans="1:13" ht="15.75" x14ac:dyDescent="0.2">
      <c r="A367" s="77"/>
      <c r="B367" s="77"/>
      <c r="C367" s="77"/>
      <c r="D367" s="81"/>
      <c r="E367" s="77"/>
      <c r="F367" s="77"/>
      <c r="G367" s="24" t="s">
        <v>5</v>
      </c>
      <c r="H367" s="19">
        <f t="shared" ref="H367:H378" si="54">J367+K367+L367+M367</f>
        <v>0</v>
      </c>
      <c r="I367" s="19">
        <v>0</v>
      </c>
      <c r="J367" s="19">
        <v>0</v>
      </c>
      <c r="K367" s="19">
        <v>0</v>
      </c>
      <c r="L367" s="19">
        <v>0</v>
      </c>
      <c r="M367" s="19">
        <v>0</v>
      </c>
    </row>
    <row r="368" spans="1:13" ht="15.75" x14ac:dyDescent="0.2">
      <c r="A368" s="77"/>
      <c r="B368" s="77"/>
      <c r="C368" s="77"/>
      <c r="D368" s="81"/>
      <c r="E368" s="77"/>
      <c r="F368" s="77"/>
      <c r="G368" s="24" t="s">
        <v>1</v>
      </c>
      <c r="H368" s="19">
        <f t="shared" si="54"/>
        <v>0</v>
      </c>
      <c r="I368" s="19">
        <v>0</v>
      </c>
      <c r="J368" s="19">
        <v>0</v>
      </c>
      <c r="K368" s="19">
        <v>0</v>
      </c>
      <c r="L368" s="19">
        <v>0</v>
      </c>
      <c r="M368" s="19">
        <v>0</v>
      </c>
    </row>
    <row r="369" spans="1:32" ht="15.75" x14ac:dyDescent="0.25">
      <c r="A369" s="77"/>
      <c r="B369" s="77"/>
      <c r="C369" s="77"/>
      <c r="D369" s="81"/>
      <c r="E369" s="77"/>
      <c r="F369" s="77"/>
      <c r="G369" s="24" t="s">
        <v>2</v>
      </c>
      <c r="H369" s="19">
        <f t="shared" si="54"/>
        <v>0</v>
      </c>
      <c r="I369" s="19">
        <v>0</v>
      </c>
      <c r="J369" s="19">
        <v>0</v>
      </c>
      <c r="K369" s="31">
        <v>0</v>
      </c>
      <c r="L369" s="31">
        <v>0</v>
      </c>
      <c r="M369" s="19">
        <v>0</v>
      </c>
    </row>
    <row r="370" spans="1:32" ht="15.75" x14ac:dyDescent="0.25">
      <c r="A370" s="77"/>
      <c r="B370" s="77"/>
      <c r="C370" s="77"/>
      <c r="D370" s="81"/>
      <c r="E370" s="77"/>
      <c r="F370" s="77"/>
      <c r="G370" s="24" t="s">
        <v>3</v>
      </c>
      <c r="H370" s="19">
        <f t="shared" si="54"/>
        <v>0</v>
      </c>
      <c r="I370" s="19">
        <v>0</v>
      </c>
      <c r="J370" s="19">
        <v>0</v>
      </c>
      <c r="K370" s="31">
        <v>0</v>
      </c>
      <c r="L370" s="31">
        <v>0</v>
      </c>
      <c r="M370" s="19">
        <v>0</v>
      </c>
    </row>
    <row r="371" spans="1:32" ht="15.75" x14ac:dyDescent="0.2">
      <c r="A371" s="77"/>
      <c r="B371" s="77"/>
      <c r="C371" s="77"/>
      <c r="D371" s="81"/>
      <c r="E371" s="77"/>
      <c r="F371" s="77"/>
      <c r="G371" s="24" t="s">
        <v>4</v>
      </c>
      <c r="H371" s="19">
        <f t="shared" si="54"/>
        <v>7794.3</v>
      </c>
      <c r="I371" s="19">
        <v>7794.3</v>
      </c>
      <c r="J371" s="19">
        <v>0</v>
      </c>
      <c r="K371" s="19">
        <v>0</v>
      </c>
      <c r="L371" s="19">
        <v>7794.3</v>
      </c>
      <c r="M371" s="19">
        <v>0</v>
      </c>
    </row>
    <row r="372" spans="1:32" ht="15.75" x14ac:dyDescent="0.2">
      <c r="A372" s="77"/>
      <c r="B372" s="77"/>
      <c r="C372" s="77"/>
      <c r="D372" s="81"/>
      <c r="E372" s="77"/>
      <c r="F372" s="77"/>
      <c r="G372" s="24" t="s">
        <v>104</v>
      </c>
      <c r="H372" s="19">
        <f t="shared" si="54"/>
        <v>7752</v>
      </c>
      <c r="I372" s="19">
        <v>7752</v>
      </c>
      <c r="J372" s="19">
        <v>0</v>
      </c>
      <c r="K372" s="19">
        <v>0</v>
      </c>
      <c r="L372" s="19">
        <v>7752</v>
      </c>
      <c r="M372" s="19">
        <v>0</v>
      </c>
    </row>
    <row r="373" spans="1:32" ht="31.5" x14ac:dyDescent="0.2">
      <c r="A373" s="77"/>
      <c r="B373" s="77"/>
      <c r="C373" s="77"/>
      <c r="D373" s="81"/>
      <c r="E373" s="77"/>
      <c r="F373" s="77"/>
      <c r="G373" s="24" t="s">
        <v>105</v>
      </c>
      <c r="H373" s="18">
        <f t="shared" si="54"/>
        <v>7752</v>
      </c>
      <c r="I373" s="18">
        <v>7752</v>
      </c>
      <c r="J373" s="18">
        <v>0</v>
      </c>
      <c r="K373" s="18">
        <v>0</v>
      </c>
      <c r="L373" s="18">
        <v>7752</v>
      </c>
      <c r="M373" s="18">
        <v>0</v>
      </c>
      <c r="AF373" s="1" t="s">
        <v>117</v>
      </c>
    </row>
    <row r="374" spans="1:32" ht="15.75" x14ac:dyDescent="0.2">
      <c r="A374" s="77"/>
      <c r="B374" s="77"/>
      <c r="C374" s="77"/>
      <c r="D374" s="81"/>
      <c r="E374" s="77"/>
      <c r="F374" s="77"/>
      <c r="G374" s="24" t="s">
        <v>30</v>
      </c>
      <c r="H374" s="19">
        <f t="shared" si="54"/>
        <v>0</v>
      </c>
      <c r="I374" s="19">
        <v>0</v>
      </c>
      <c r="J374" s="19">
        <v>0</v>
      </c>
      <c r="K374" s="19">
        <v>0</v>
      </c>
      <c r="L374" s="19">
        <v>0</v>
      </c>
      <c r="M374" s="19">
        <v>0</v>
      </c>
    </row>
    <row r="375" spans="1:32" ht="15.75" x14ac:dyDescent="0.2">
      <c r="A375" s="77"/>
      <c r="B375" s="77"/>
      <c r="C375" s="77"/>
      <c r="D375" s="81"/>
      <c r="E375" s="77"/>
      <c r="F375" s="77"/>
      <c r="G375" s="24" t="s">
        <v>31</v>
      </c>
      <c r="H375" s="19">
        <f t="shared" si="54"/>
        <v>0</v>
      </c>
      <c r="I375" s="19">
        <v>0</v>
      </c>
      <c r="J375" s="19">
        <v>0</v>
      </c>
      <c r="K375" s="19">
        <v>0</v>
      </c>
      <c r="L375" s="19">
        <v>0</v>
      </c>
      <c r="M375" s="19">
        <v>0</v>
      </c>
    </row>
    <row r="376" spans="1:32" ht="15.75" x14ac:dyDescent="0.2">
      <c r="A376" s="77"/>
      <c r="B376" s="77"/>
      <c r="C376" s="77"/>
      <c r="D376" s="81"/>
      <c r="E376" s="77"/>
      <c r="F376" s="77"/>
      <c r="G376" s="24" t="s">
        <v>32</v>
      </c>
      <c r="H376" s="19">
        <f t="shared" si="54"/>
        <v>0</v>
      </c>
      <c r="I376" s="19">
        <v>0</v>
      </c>
      <c r="J376" s="19">
        <v>0</v>
      </c>
      <c r="K376" s="19">
        <v>0</v>
      </c>
      <c r="L376" s="19">
        <v>0</v>
      </c>
      <c r="M376" s="19">
        <v>0</v>
      </c>
    </row>
    <row r="377" spans="1:32" ht="15.75" x14ac:dyDescent="0.2">
      <c r="A377" s="77"/>
      <c r="B377" s="77"/>
      <c r="C377" s="77"/>
      <c r="D377" s="81"/>
      <c r="E377" s="77"/>
      <c r="F377" s="77"/>
      <c r="G377" s="24" t="s">
        <v>33</v>
      </c>
      <c r="H377" s="19">
        <f t="shared" ref="H377" si="55">J377+K377+L377+M377</f>
        <v>0</v>
      </c>
      <c r="I377" s="19">
        <v>0</v>
      </c>
      <c r="J377" s="19">
        <v>0</v>
      </c>
      <c r="K377" s="19">
        <v>0</v>
      </c>
      <c r="L377" s="19">
        <v>0</v>
      </c>
      <c r="M377" s="19">
        <v>0</v>
      </c>
    </row>
    <row r="378" spans="1:32" s="34" customFormat="1" ht="20.45" customHeight="1" x14ac:dyDescent="0.2">
      <c r="A378" s="77"/>
      <c r="B378" s="77"/>
      <c r="C378" s="77"/>
      <c r="D378" s="81"/>
      <c r="E378" s="77"/>
      <c r="F378" s="77"/>
      <c r="G378" s="24" t="s">
        <v>200</v>
      </c>
      <c r="H378" s="19">
        <f t="shared" si="54"/>
        <v>0</v>
      </c>
      <c r="I378" s="19">
        <v>0</v>
      </c>
      <c r="J378" s="19">
        <v>0</v>
      </c>
      <c r="K378" s="19">
        <v>0</v>
      </c>
      <c r="L378" s="19">
        <v>0</v>
      </c>
      <c r="M378" s="19">
        <v>0</v>
      </c>
    </row>
    <row r="379" spans="1:32" s="34" customFormat="1" ht="20.45" hidden="1" customHeight="1" x14ac:dyDescent="0.2">
      <c r="A379" s="77" t="s">
        <v>129</v>
      </c>
      <c r="B379" s="77" t="s">
        <v>36</v>
      </c>
      <c r="C379" s="68" t="s">
        <v>111</v>
      </c>
      <c r="D379" s="107">
        <v>25000</v>
      </c>
      <c r="E379" s="77">
        <v>2022</v>
      </c>
      <c r="F379" s="77" t="s">
        <v>30</v>
      </c>
      <c r="G379" s="24" t="s">
        <v>71</v>
      </c>
      <c r="H379" s="18">
        <f>H380+H381+H382+H383+H384+H385+H386+H387+H388+H389+H390</f>
        <v>0</v>
      </c>
      <c r="I379" s="18">
        <f>I380+I381+I382+I383+I384+I385+I386+I387+I388+I389+I390</f>
        <v>0</v>
      </c>
      <c r="J379" s="18">
        <v>0</v>
      </c>
      <c r="K379" s="18">
        <f>K380+K381+K382+K383+K384+K385</f>
        <v>0</v>
      </c>
      <c r="L379" s="18">
        <f>L380+L381+L382+L383+L384+L385+L386+L387+L388+L389+L390</f>
        <v>0</v>
      </c>
      <c r="M379" s="18">
        <v>0</v>
      </c>
    </row>
    <row r="380" spans="1:32" s="34" customFormat="1" ht="20.45" hidden="1" customHeight="1" x14ac:dyDescent="0.2">
      <c r="A380" s="77"/>
      <c r="B380" s="77"/>
      <c r="C380" s="69"/>
      <c r="D380" s="107"/>
      <c r="E380" s="77"/>
      <c r="F380" s="77"/>
      <c r="G380" s="24" t="s">
        <v>0</v>
      </c>
      <c r="H380" s="19">
        <f>J380+K380+L380+M380</f>
        <v>0</v>
      </c>
      <c r="I380" s="19">
        <v>0</v>
      </c>
      <c r="J380" s="19">
        <v>0</v>
      </c>
      <c r="K380" s="19">
        <v>0</v>
      </c>
      <c r="L380" s="19">
        <v>0</v>
      </c>
      <c r="M380" s="19">
        <v>0</v>
      </c>
    </row>
    <row r="381" spans="1:32" s="34" customFormat="1" ht="20.45" hidden="1" customHeight="1" x14ac:dyDescent="0.2">
      <c r="A381" s="77"/>
      <c r="B381" s="77"/>
      <c r="C381" s="69"/>
      <c r="D381" s="107"/>
      <c r="E381" s="77"/>
      <c r="F381" s="77"/>
      <c r="G381" s="24" t="s">
        <v>5</v>
      </c>
      <c r="H381" s="19">
        <f t="shared" ref="H381:H390" si="56">J381+K381+L381+M381</f>
        <v>0</v>
      </c>
      <c r="I381" s="19">
        <v>0</v>
      </c>
      <c r="J381" s="19">
        <v>0</v>
      </c>
      <c r="K381" s="19">
        <v>0</v>
      </c>
      <c r="L381" s="19">
        <v>0</v>
      </c>
      <c r="M381" s="19">
        <v>0</v>
      </c>
    </row>
    <row r="382" spans="1:32" s="34" customFormat="1" ht="20.45" hidden="1" customHeight="1" x14ac:dyDescent="0.2">
      <c r="A382" s="77"/>
      <c r="B382" s="77"/>
      <c r="C382" s="69"/>
      <c r="D382" s="107"/>
      <c r="E382" s="77"/>
      <c r="F382" s="77"/>
      <c r="G382" s="24" t="s">
        <v>1</v>
      </c>
      <c r="H382" s="19">
        <f t="shared" si="56"/>
        <v>0</v>
      </c>
      <c r="I382" s="19">
        <v>0</v>
      </c>
      <c r="J382" s="19">
        <v>0</v>
      </c>
      <c r="K382" s="19">
        <v>0</v>
      </c>
      <c r="L382" s="19">
        <v>0</v>
      </c>
      <c r="M382" s="19">
        <v>0</v>
      </c>
    </row>
    <row r="383" spans="1:32" s="34" customFormat="1" ht="20.45" hidden="1" customHeight="1" x14ac:dyDescent="0.25">
      <c r="A383" s="77"/>
      <c r="B383" s="77"/>
      <c r="C383" s="69"/>
      <c r="D383" s="107"/>
      <c r="E383" s="77"/>
      <c r="F383" s="77"/>
      <c r="G383" s="24" t="s">
        <v>2</v>
      </c>
      <c r="H383" s="19">
        <f t="shared" si="56"/>
        <v>0</v>
      </c>
      <c r="I383" s="19">
        <v>0</v>
      </c>
      <c r="J383" s="19">
        <v>0</v>
      </c>
      <c r="K383" s="31">
        <v>0</v>
      </c>
      <c r="L383" s="31">
        <v>0</v>
      </c>
      <c r="M383" s="19">
        <v>0</v>
      </c>
    </row>
    <row r="384" spans="1:32" s="34" customFormat="1" ht="20.45" hidden="1" customHeight="1" x14ac:dyDescent="0.25">
      <c r="A384" s="77"/>
      <c r="B384" s="77"/>
      <c r="C384" s="69"/>
      <c r="D384" s="107"/>
      <c r="E384" s="77"/>
      <c r="F384" s="77"/>
      <c r="G384" s="24" t="s">
        <v>3</v>
      </c>
      <c r="H384" s="19">
        <f t="shared" si="56"/>
        <v>0</v>
      </c>
      <c r="I384" s="19">
        <v>0</v>
      </c>
      <c r="J384" s="19">
        <v>0</v>
      </c>
      <c r="K384" s="31">
        <v>0</v>
      </c>
      <c r="L384" s="31">
        <v>0</v>
      </c>
      <c r="M384" s="19">
        <v>0</v>
      </c>
    </row>
    <row r="385" spans="1:31" s="34" customFormat="1" ht="20.45" hidden="1" customHeight="1" x14ac:dyDescent="0.2">
      <c r="A385" s="77"/>
      <c r="B385" s="77"/>
      <c r="C385" s="69"/>
      <c r="D385" s="107"/>
      <c r="E385" s="77"/>
      <c r="F385" s="77"/>
      <c r="G385" s="24" t="s">
        <v>4</v>
      </c>
      <c r="H385" s="19">
        <f t="shared" si="56"/>
        <v>0</v>
      </c>
      <c r="I385" s="19">
        <v>0</v>
      </c>
      <c r="J385" s="19">
        <v>0</v>
      </c>
      <c r="K385" s="19">
        <v>0</v>
      </c>
      <c r="L385" s="19">
        <v>0</v>
      </c>
      <c r="M385" s="19">
        <v>0</v>
      </c>
    </row>
    <row r="386" spans="1:31" s="34" customFormat="1" ht="20.45" hidden="1" customHeight="1" x14ac:dyDescent="0.2">
      <c r="A386" s="77"/>
      <c r="B386" s="77"/>
      <c r="C386" s="69"/>
      <c r="D386" s="107"/>
      <c r="E386" s="77"/>
      <c r="F386" s="77"/>
      <c r="G386" s="24" t="s">
        <v>23</v>
      </c>
      <c r="H386" s="19">
        <f t="shared" si="56"/>
        <v>0</v>
      </c>
      <c r="I386" s="19">
        <v>0</v>
      </c>
      <c r="J386" s="19">
        <v>0</v>
      </c>
      <c r="K386" s="19">
        <v>0</v>
      </c>
      <c r="L386" s="19">
        <v>0</v>
      </c>
      <c r="M386" s="19">
        <v>0</v>
      </c>
    </row>
    <row r="387" spans="1:31" s="34" customFormat="1" ht="20.45" hidden="1" customHeight="1" x14ac:dyDescent="0.2">
      <c r="A387" s="77"/>
      <c r="B387" s="77"/>
      <c r="C387" s="69"/>
      <c r="D387" s="107"/>
      <c r="E387" s="77"/>
      <c r="F387" s="77"/>
      <c r="G387" s="24" t="s">
        <v>30</v>
      </c>
      <c r="H387" s="19">
        <f t="shared" si="56"/>
        <v>0</v>
      </c>
      <c r="I387" s="19">
        <v>0</v>
      </c>
      <c r="J387" s="19">
        <v>0</v>
      </c>
      <c r="K387" s="19">
        <f>23500-23500</f>
        <v>0</v>
      </c>
      <c r="L387" s="19">
        <f>1500-1500</f>
        <v>0</v>
      </c>
      <c r="M387" s="19">
        <v>0</v>
      </c>
    </row>
    <row r="388" spans="1:31" s="34" customFormat="1" ht="20.45" hidden="1" customHeight="1" x14ac:dyDescent="0.2">
      <c r="A388" s="77"/>
      <c r="B388" s="77"/>
      <c r="C388" s="69"/>
      <c r="D388" s="107"/>
      <c r="E388" s="77"/>
      <c r="F388" s="77"/>
      <c r="G388" s="24" t="s">
        <v>31</v>
      </c>
      <c r="H388" s="19">
        <f t="shared" si="56"/>
        <v>0</v>
      </c>
      <c r="I388" s="19">
        <v>0</v>
      </c>
      <c r="J388" s="19">
        <v>0</v>
      </c>
      <c r="K388" s="19">
        <v>0</v>
      </c>
      <c r="L388" s="19">
        <v>0</v>
      </c>
      <c r="M388" s="19">
        <v>0</v>
      </c>
    </row>
    <row r="389" spans="1:31" s="34" customFormat="1" ht="20.45" hidden="1" customHeight="1" x14ac:dyDescent="0.2">
      <c r="A389" s="77"/>
      <c r="B389" s="77"/>
      <c r="C389" s="69"/>
      <c r="D389" s="107"/>
      <c r="E389" s="77"/>
      <c r="F389" s="77"/>
      <c r="G389" s="24" t="s">
        <v>32</v>
      </c>
      <c r="H389" s="19">
        <f t="shared" si="56"/>
        <v>0</v>
      </c>
      <c r="I389" s="19">
        <v>0</v>
      </c>
      <c r="J389" s="19">
        <v>0</v>
      </c>
      <c r="K389" s="19">
        <v>0</v>
      </c>
      <c r="L389" s="19">
        <v>0</v>
      </c>
      <c r="M389" s="19">
        <v>0</v>
      </c>
    </row>
    <row r="390" spans="1:31" s="34" customFormat="1" ht="20.45" hidden="1" customHeight="1" x14ac:dyDescent="0.2">
      <c r="A390" s="77"/>
      <c r="B390" s="77"/>
      <c r="C390" s="70"/>
      <c r="D390" s="107"/>
      <c r="E390" s="77"/>
      <c r="F390" s="77"/>
      <c r="G390" s="24" t="s">
        <v>33</v>
      </c>
      <c r="H390" s="19">
        <f t="shared" si="56"/>
        <v>0</v>
      </c>
      <c r="I390" s="19">
        <v>0</v>
      </c>
      <c r="J390" s="19">
        <v>0</v>
      </c>
      <c r="K390" s="19">
        <v>0</v>
      </c>
      <c r="L390" s="19">
        <v>0</v>
      </c>
      <c r="M390" s="19">
        <v>0</v>
      </c>
    </row>
    <row r="391" spans="1:31" s="34" customFormat="1" ht="110.25" x14ac:dyDescent="0.2">
      <c r="A391" s="77" t="s">
        <v>130</v>
      </c>
      <c r="B391" s="77" t="s">
        <v>113</v>
      </c>
      <c r="C391" s="77" t="s">
        <v>110</v>
      </c>
      <c r="D391" s="107">
        <v>589.1</v>
      </c>
      <c r="E391" s="77" t="s">
        <v>103</v>
      </c>
      <c r="F391" s="77" t="s">
        <v>103</v>
      </c>
      <c r="G391" s="24" t="s">
        <v>71</v>
      </c>
      <c r="H391" s="18">
        <f>H392+H393+H394+H395+H396+H397+H398+H399+H400+H401+H403</f>
        <v>589.1</v>
      </c>
      <c r="I391" s="18">
        <f>I392+I393+I394+I395+I396+I397</f>
        <v>0</v>
      </c>
      <c r="J391" s="18">
        <v>0</v>
      </c>
      <c r="K391" s="18">
        <f>K392+K393+K394+K395+K396+K397</f>
        <v>0</v>
      </c>
      <c r="L391" s="18">
        <f>L392+L393+L394+L395+L396+L397+L398+L399+L400+L401+L403</f>
        <v>589.1</v>
      </c>
      <c r="M391" s="18">
        <v>0</v>
      </c>
    </row>
    <row r="392" spans="1:31" s="34" customFormat="1" ht="15.75" x14ac:dyDescent="0.2">
      <c r="A392" s="77"/>
      <c r="B392" s="77"/>
      <c r="C392" s="77"/>
      <c r="D392" s="107"/>
      <c r="E392" s="77"/>
      <c r="F392" s="77"/>
      <c r="G392" s="24" t="s">
        <v>0</v>
      </c>
      <c r="H392" s="19">
        <f>J392+K392+L392+M392</f>
        <v>0</v>
      </c>
      <c r="I392" s="19">
        <v>0</v>
      </c>
      <c r="J392" s="19">
        <v>0</v>
      </c>
      <c r="K392" s="19">
        <v>0</v>
      </c>
      <c r="L392" s="19">
        <v>0</v>
      </c>
      <c r="M392" s="19">
        <v>0</v>
      </c>
    </row>
    <row r="393" spans="1:31" s="34" customFormat="1" ht="15.75" x14ac:dyDescent="0.2">
      <c r="A393" s="77"/>
      <c r="B393" s="77"/>
      <c r="C393" s="77"/>
      <c r="D393" s="107"/>
      <c r="E393" s="77"/>
      <c r="F393" s="77"/>
      <c r="G393" s="24" t="s">
        <v>5</v>
      </c>
      <c r="H393" s="19">
        <f t="shared" ref="H393:H403" si="57">J393+K393+L393+M393</f>
        <v>0</v>
      </c>
      <c r="I393" s="19">
        <v>0</v>
      </c>
      <c r="J393" s="19">
        <v>0</v>
      </c>
      <c r="K393" s="19">
        <v>0</v>
      </c>
      <c r="L393" s="19">
        <v>0</v>
      </c>
      <c r="M393" s="19">
        <v>0</v>
      </c>
    </row>
    <row r="394" spans="1:31" s="34" customFormat="1" ht="15.75" x14ac:dyDescent="0.2">
      <c r="A394" s="77"/>
      <c r="B394" s="77"/>
      <c r="C394" s="77"/>
      <c r="D394" s="107"/>
      <c r="E394" s="77"/>
      <c r="F394" s="77"/>
      <c r="G394" s="24" t="s">
        <v>1</v>
      </c>
      <c r="H394" s="19">
        <f t="shared" si="57"/>
        <v>0</v>
      </c>
      <c r="I394" s="19">
        <v>0</v>
      </c>
      <c r="J394" s="19">
        <v>0</v>
      </c>
      <c r="K394" s="19">
        <v>0</v>
      </c>
      <c r="L394" s="19">
        <v>0</v>
      </c>
      <c r="M394" s="19">
        <v>0</v>
      </c>
    </row>
    <row r="395" spans="1:31" s="34" customFormat="1" ht="15.75" x14ac:dyDescent="0.25">
      <c r="A395" s="77"/>
      <c r="B395" s="77"/>
      <c r="C395" s="77"/>
      <c r="D395" s="107"/>
      <c r="E395" s="77"/>
      <c r="F395" s="77"/>
      <c r="G395" s="24" t="s">
        <v>2</v>
      </c>
      <c r="H395" s="19">
        <f t="shared" si="57"/>
        <v>0</v>
      </c>
      <c r="I395" s="19">
        <v>0</v>
      </c>
      <c r="J395" s="19">
        <v>0</v>
      </c>
      <c r="K395" s="31">
        <v>0</v>
      </c>
      <c r="L395" s="31">
        <v>0</v>
      </c>
      <c r="M395" s="19">
        <v>0</v>
      </c>
    </row>
    <row r="396" spans="1:31" s="34" customFormat="1" ht="15.75" x14ac:dyDescent="0.25">
      <c r="A396" s="77"/>
      <c r="B396" s="77"/>
      <c r="C396" s="77"/>
      <c r="D396" s="107"/>
      <c r="E396" s="77"/>
      <c r="F396" s="77"/>
      <c r="G396" s="24" t="s">
        <v>3</v>
      </c>
      <c r="H396" s="19">
        <f t="shared" si="57"/>
        <v>0</v>
      </c>
      <c r="I396" s="19">
        <v>0</v>
      </c>
      <c r="J396" s="19">
        <v>0</v>
      </c>
      <c r="K396" s="31">
        <v>0</v>
      </c>
      <c r="L396" s="31">
        <v>0</v>
      </c>
      <c r="M396" s="19">
        <v>0</v>
      </c>
    </row>
    <row r="397" spans="1:31" s="34" customFormat="1" ht="15.75" x14ac:dyDescent="0.2">
      <c r="A397" s="77"/>
      <c r="B397" s="77"/>
      <c r="C397" s="77"/>
      <c r="D397" s="107"/>
      <c r="E397" s="77"/>
      <c r="F397" s="77"/>
      <c r="G397" s="24" t="s">
        <v>4</v>
      </c>
      <c r="H397" s="19">
        <f t="shared" si="57"/>
        <v>0</v>
      </c>
      <c r="I397" s="19">
        <v>0</v>
      </c>
      <c r="J397" s="19">
        <v>0</v>
      </c>
      <c r="K397" s="19">
        <v>0</v>
      </c>
      <c r="L397" s="19">
        <v>0</v>
      </c>
      <c r="M397" s="19">
        <v>0</v>
      </c>
    </row>
    <row r="398" spans="1:31" s="34" customFormat="1" ht="20.25" x14ac:dyDescent="0.3">
      <c r="A398" s="77"/>
      <c r="B398" s="77"/>
      <c r="C398" s="77"/>
      <c r="D398" s="107"/>
      <c r="E398" s="77"/>
      <c r="F398" s="77"/>
      <c r="G398" s="24" t="s">
        <v>23</v>
      </c>
      <c r="H398" s="19">
        <f t="shared" si="57"/>
        <v>589.1</v>
      </c>
      <c r="I398" s="19">
        <v>0</v>
      </c>
      <c r="J398" s="19">
        <v>0</v>
      </c>
      <c r="K398" s="19">
        <v>0</v>
      </c>
      <c r="L398" s="19">
        <v>589.1</v>
      </c>
      <c r="M398" s="19">
        <v>0</v>
      </c>
      <c r="AB398" s="42"/>
      <c r="AC398" s="42"/>
      <c r="AD398" s="42"/>
      <c r="AE398" s="42"/>
    </row>
    <row r="399" spans="1:31" s="34" customFormat="1" ht="15.75" x14ac:dyDescent="0.2">
      <c r="A399" s="77"/>
      <c r="B399" s="77"/>
      <c r="C399" s="77"/>
      <c r="D399" s="107"/>
      <c r="E399" s="77"/>
      <c r="F399" s="77"/>
      <c r="G399" s="24" t="s">
        <v>30</v>
      </c>
      <c r="H399" s="19">
        <f t="shared" si="57"/>
        <v>0</v>
      </c>
      <c r="I399" s="19">
        <v>0</v>
      </c>
      <c r="J399" s="19">
        <v>0</v>
      </c>
      <c r="K399" s="19">
        <v>0</v>
      </c>
      <c r="L399" s="19">
        <v>0</v>
      </c>
      <c r="M399" s="19">
        <v>0</v>
      </c>
    </row>
    <row r="400" spans="1:31" s="34" customFormat="1" ht="15.75" x14ac:dyDescent="0.2">
      <c r="A400" s="77"/>
      <c r="B400" s="77"/>
      <c r="C400" s="77"/>
      <c r="D400" s="107"/>
      <c r="E400" s="77"/>
      <c r="F400" s="77"/>
      <c r="G400" s="24" t="s">
        <v>31</v>
      </c>
      <c r="H400" s="19">
        <f t="shared" si="57"/>
        <v>0</v>
      </c>
      <c r="I400" s="19">
        <v>0</v>
      </c>
      <c r="J400" s="19">
        <v>0</v>
      </c>
      <c r="K400" s="19">
        <v>0</v>
      </c>
      <c r="L400" s="19">
        <v>0</v>
      </c>
      <c r="M400" s="19">
        <v>0</v>
      </c>
    </row>
    <row r="401" spans="1:13" s="34" customFormat="1" ht="15.75" x14ac:dyDescent="0.2">
      <c r="A401" s="77"/>
      <c r="B401" s="77"/>
      <c r="C401" s="77"/>
      <c r="D401" s="107"/>
      <c r="E401" s="77"/>
      <c r="F401" s="77"/>
      <c r="G401" s="24" t="s">
        <v>32</v>
      </c>
      <c r="H401" s="19">
        <f t="shared" si="57"/>
        <v>0</v>
      </c>
      <c r="I401" s="19">
        <v>0</v>
      </c>
      <c r="J401" s="19">
        <v>0</v>
      </c>
      <c r="K401" s="19">
        <v>0</v>
      </c>
      <c r="L401" s="19">
        <v>0</v>
      </c>
      <c r="M401" s="19">
        <v>0</v>
      </c>
    </row>
    <row r="402" spans="1:13" s="34" customFormat="1" ht="15.75" x14ac:dyDescent="0.2">
      <c r="A402" s="77"/>
      <c r="B402" s="77"/>
      <c r="C402" s="77"/>
      <c r="D402" s="107"/>
      <c r="E402" s="77"/>
      <c r="F402" s="77"/>
      <c r="G402" s="24" t="s">
        <v>33</v>
      </c>
      <c r="H402" s="19">
        <f t="shared" ref="H402" si="58">J402+K402+L402+M402</f>
        <v>0</v>
      </c>
      <c r="I402" s="19">
        <v>0</v>
      </c>
      <c r="J402" s="19">
        <v>0</v>
      </c>
      <c r="K402" s="19">
        <v>0</v>
      </c>
      <c r="L402" s="19">
        <v>0</v>
      </c>
      <c r="M402" s="19">
        <v>0</v>
      </c>
    </row>
    <row r="403" spans="1:13" s="34" customFormat="1" ht="15.75" x14ac:dyDescent="0.2">
      <c r="A403" s="77"/>
      <c r="B403" s="77"/>
      <c r="C403" s="77"/>
      <c r="D403" s="107"/>
      <c r="E403" s="77"/>
      <c r="F403" s="77"/>
      <c r="G403" s="24" t="s">
        <v>200</v>
      </c>
      <c r="H403" s="19">
        <f t="shared" si="57"/>
        <v>0</v>
      </c>
      <c r="I403" s="19">
        <v>0</v>
      </c>
      <c r="J403" s="19">
        <v>0</v>
      </c>
      <c r="K403" s="19">
        <v>0</v>
      </c>
      <c r="L403" s="19">
        <v>0</v>
      </c>
      <c r="M403" s="19">
        <v>0</v>
      </c>
    </row>
    <row r="404" spans="1:13" s="34" customFormat="1" ht="110.25" hidden="1" x14ac:dyDescent="0.2">
      <c r="A404" s="77" t="s">
        <v>125</v>
      </c>
      <c r="B404" s="77" t="s">
        <v>36</v>
      </c>
      <c r="C404" s="77" t="s">
        <v>109</v>
      </c>
      <c r="D404" s="107">
        <v>4000</v>
      </c>
      <c r="E404" s="77">
        <v>2021</v>
      </c>
      <c r="F404" s="77" t="s">
        <v>23</v>
      </c>
      <c r="G404" s="24" t="s">
        <v>71</v>
      </c>
      <c r="H404" s="18">
        <f>H405+H406+H407+H408+H409+H410+H411+H412+H413+H414+H415</f>
        <v>0</v>
      </c>
      <c r="I404" s="18">
        <f>I411</f>
        <v>0</v>
      </c>
      <c r="J404" s="18">
        <v>0</v>
      </c>
      <c r="K404" s="18">
        <f>K405+K406+K407+K408+K409+K410</f>
        <v>0</v>
      </c>
      <c r="L404" s="18">
        <f>L405+L406+L407+L408+L409+L410+L411+L412+L413+L414+L415</f>
        <v>0</v>
      </c>
      <c r="M404" s="18">
        <v>0</v>
      </c>
    </row>
    <row r="405" spans="1:13" s="34" customFormat="1" ht="15.75" hidden="1" x14ac:dyDescent="0.2">
      <c r="A405" s="77"/>
      <c r="B405" s="77"/>
      <c r="C405" s="77"/>
      <c r="D405" s="107"/>
      <c r="E405" s="77"/>
      <c r="F405" s="77"/>
      <c r="G405" s="24" t="s">
        <v>0</v>
      </c>
      <c r="H405" s="19">
        <f>J405+K405+L405+M405</f>
        <v>0</v>
      </c>
      <c r="I405" s="19">
        <v>0</v>
      </c>
      <c r="J405" s="19">
        <v>0</v>
      </c>
      <c r="K405" s="19">
        <v>0</v>
      </c>
      <c r="L405" s="19">
        <v>0</v>
      </c>
      <c r="M405" s="19">
        <v>0</v>
      </c>
    </row>
    <row r="406" spans="1:13" s="34" customFormat="1" ht="15.75" hidden="1" x14ac:dyDescent="0.2">
      <c r="A406" s="77"/>
      <c r="B406" s="77"/>
      <c r="C406" s="77"/>
      <c r="D406" s="107"/>
      <c r="E406" s="77"/>
      <c r="F406" s="77"/>
      <c r="G406" s="24" t="s">
        <v>5</v>
      </c>
      <c r="H406" s="19">
        <f t="shared" ref="H406:H415" si="59">J406+K406+L406+M406</f>
        <v>0</v>
      </c>
      <c r="I406" s="19">
        <v>0</v>
      </c>
      <c r="J406" s="19">
        <v>0</v>
      </c>
      <c r="K406" s="19">
        <v>0</v>
      </c>
      <c r="L406" s="19">
        <v>0</v>
      </c>
      <c r="M406" s="19">
        <v>0</v>
      </c>
    </row>
    <row r="407" spans="1:13" s="34" customFormat="1" ht="15.75" hidden="1" x14ac:dyDescent="0.2">
      <c r="A407" s="77"/>
      <c r="B407" s="77"/>
      <c r="C407" s="77"/>
      <c r="D407" s="107"/>
      <c r="E407" s="77"/>
      <c r="F407" s="77"/>
      <c r="G407" s="24" t="s">
        <v>1</v>
      </c>
      <c r="H407" s="19">
        <f t="shared" si="59"/>
        <v>0</v>
      </c>
      <c r="I407" s="19">
        <v>0</v>
      </c>
      <c r="J407" s="19">
        <v>0</v>
      </c>
      <c r="K407" s="19">
        <v>0</v>
      </c>
      <c r="L407" s="19">
        <v>0</v>
      </c>
      <c r="M407" s="19">
        <v>0</v>
      </c>
    </row>
    <row r="408" spans="1:13" s="34" customFormat="1" ht="15.75" hidden="1" x14ac:dyDescent="0.25">
      <c r="A408" s="77"/>
      <c r="B408" s="77"/>
      <c r="C408" s="77"/>
      <c r="D408" s="107"/>
      <c r="E408" s="77"/>
      <c r="F408" s="77"/>
      <c r="G408" s="24" t="s">
        <v>2</v>
      </c>
      <c r="H408" s="19">
        <f t="shared" si="59"/>
        <v>0</v>
      </c>
      <c r="I408" s="19">
        <v>0</v>
      </c>
      <c r="J408" s="19">
        <v>0</v>
      </c>
      <c r="K408" s="31">
        <v>0</v>
      </c>
      <c r="L408" s="31">
        <v>0</v>
      </c>
      <c r="M408" s="19">
        <v>0</v>
      </c>
    </row>
    <row r="409" spans="1:13" s="34" customFormat="1" ht="15.75" hidden="1" x14ac:dyDescent="0.25">
      <c r="A409" s="77"/>
      <c r="B409" s="77"/>
      <c r="C409" s="77"/>
      <c r="D409" s="107"/>
      <c r="E409" s="77"/>
      <c r="F409" s="77"/>
      <c r="G409" s="24" t="s">
        <v>3</v>
      </c>
      <c r="H409" s="19">
        <f t="shared" si="59"/>
        <v>0</v>
      </c>
      <c r="I409" s="19">
        <v>0</v>
      </c>
      <c r="J409" s="19">
        <v>0</v>
      </c>
      <c r="K409" s="31">
        <v>0</v>
      </c>
      <c r="L409" s="31">
        <v>0</v>
      </c>
      <c r="M409" s="19">
        <v>0</v>
      </c>
    </row>
    <row r="410" spans="1:13" s="34" customFormat="1" ht="15.75" hidden="1" x14ac:dyDescent="0.2">
      <c r="A410" s="77"/>
      <c r="B410" s="77"/>
      <c r="C410" s="77"/>
      <c r="D410" s="107"/>
      <c r="E410" s="77"/>
      <c r="F410" s="77"/>
      <c r="G410" s="24" t="s">
        <v>4</v>
      </c>
      <c r="H410" s="19">
        <f t="shared" si="59"/>
        <v>0</v>
      </c>
      <c r="I410" s="19">
        <v>0</v>
      </c>
      <c r="J410" s="19">
        <v>0</v>
      </c>
      <c r="K410" s="19">
        <v>0</v>
      </c>
      <c r="L410" s="19">
        <v>0</v>
      </c>
      <c r="M410" s="19">
        <v>0</v>
      </c>
    </row>
    <row r="411" spans="1:13" s="34" customFormat="1" ht="15.75" hidden="1" x14ac:dyDescent="0.2">
      <c r="A411" s="77"/>
      <c r="B411" s="77"/>
      <c r="C411" s="77"/>
      <c r="D411" s="107"/>
      <c r="E411" s="77"/>
      <c r="F411" s="77"/>
      <c r="G411" s="24" t="s">
        <v>23</v>
      </c>
      <c r="H411" s="19">
        <f t="shared" si="59"/>
        <v>0</v>
      </c>
      <c r="I411" s="19">
        <f>4000-4000</f>
        <v>0</v>
      </c>
      <c r="J411" s="19">
        <v>0</v>
      </c>
      <c r="K411" s="19">
        <v>0</v>
      </c>
      <c r="L411" s="19">
        <f>4000-4000</f>
        <v>0</v>
      </c>
      <c r="M411" s="19">
        <v>0</v>
      </c>
    </row>
    <row r="412" spans="1:13" s="34" customFormat="1" ht="15.75" hidden="1" x14ac:dyDescent="0.2">
      <c r="A412" s="77"/>
      <c r="B412" s="77"/>
      <c r="C412" s="77"/>
      <c r="D412" s="107"/>
      <c r="E412" s="77"/>
      <c r="F412" s="77"/>
      <c r="G412" s="24" t="s">
        <v>30</v>
      </c>
      <c r="H412" s="19">
        <f t="shared" si="59"/>
        <v>0</v>
      </c>
      <c r="I412" s="19">
        <v>0</v>
      </c>
      <c r="J412" s="19">
        <v>0</v>
      </c>
      <c r="K412" s="19">
        <v>0</v>
      </c>
      <c r="L412" s="19">
        <v>0</v>
      </c>
      <c r="M412" s="19">
        <v>0</v>
      </c>
    </row>
    <row r="413" spans="1:13" s="34" customFormat="1" ht="15.75" hidden="1" x14ac:dyDescent="0.2">
      <c r="A413" s="77"/>
      <c r="B413" s="77"/>
      <c r="C413" s="77"/>
      <c r="D413" s="107"/>
      <c r="E413" s="77"/>
      <c r="F413" s="77"/>
      <c r="G413" s="24" t="s">
        <v>31</v>
      </c>
      <c r="H413" s="19">
        <f t="shared" si="59"/>
        <v>0</v>
      </c>
      <c r="I413" s="19">
        <v>0</v>
      </c>
      <c r="J413" s="19">
        <v>0</v>
      </c>
      <c r="K413" s="19">
        <v>0</v>
      </c>
      <c r="L413" s="19">
        <v>0</v>
      </c>
      <c r="M413" s="19">
        <v>0</v>
      </c>
    </row>
    <row r="414" spans="1:13" s="34" customFormat="1" ht="15.75" hidden="1" x14ac:dyDescent="0.2">
      <c r="A414" s="77"/>
      <c r="B414" s="77"/>
      <c r="C414" s="77"/>
      <c r="D414" s="107"/>
      <c r="E414" s="77"/>
      <c r="F414" s="77"/>
      <c r="G414" s="24" t="s">
        <v>32</v>
      </c>
      <c r="H414" s="19">
        <f t="shared" si="59"/>
        <v>0</v>
      </c>
      <c r="I414" s="19">
        <v>0</v>
      </c>
      <c r="J414" s="19">
        <v>0</v>
      </c>
      <c r="K414" s="19">
        <v>0</v>
      </c>
      <c r="L414" s="19">
        <v>0</v>
      </c>
      <c r="M414" s="19">
        <v>0</v>
      </c>
    </row>
    <row r="415" spans="1:13" s="34" customFormat="1" ht="15.75" hidden="1" x14ac:dyDescent="0.2">
      <c r="A415" s="77"/>
      <c r="B415" s="77"/>
      <c r="C415" s="77"/>
      <c r="D415" s="107"/>
      <c r="E415" s="77"/>
      <c r="F415" s="77"/>
      <c r="G415" s="24" t="s">
        <v>33</v>
      </c>
      <c r="H415" s="19">
        <f t="shared" si="59"/>
        <v>0</v>
      </c>
      <c r="I415" s="19">
        <v>0</v>
      </c>
      <c r="J415" s="19">
        <v>0</v>
      </c>
      <c r="K415" s="19">
        <v>0</v>
      </c>
      <c r="L415" s="19">
        <v>0</v>
      </c>
      <c r="M415" s="19">
        <v>0</v>
      </c>
    </row>
    <row r="416" spans="1:13" s="34" customFormat="1" ht="110.25" x14ac:dyDescent="0.2">
      <c r="A416" s="100" t="s">
        <v>194</v>
      </c>
      <c r="B416" s="68" t="s">
        <v>184</v>
      </c>
      <c r="C416" s="77" t="s">
        <v>165</v>
      </c>
      <c r="D416" s="81">
        <v>1574.3</v>
      </c>
      <c r="E416" s="77" t="s">
        <v>166</v>
      </c>
      <c r="F416" s="77" t="s">
        <v>166</v>
      </c>
      <c r="G416" s="24" t="s">
        <v>71</v>
      </c>
      <c r="H416" s="19">
        <f>H417+H418+H419+H420+H421+H422+H423+H424+H425+H426+H428</f>
        <v>1574.3</v>
      </c>
      <c r="I416" s="19">
        <f>I417+I418+I419+I420+I421+I422+I423+I424+I425+I426+I428</f>
        <v>0</v>
      </c>
      <c r="J416" s="19">
        <f t="shared" ref="J416:M416" si="60">J417+J418+J419+J420+J421+J422+J423+J424+J425+J426+J428</f>
        <v>0</v>
      </c>
      <c r="K416" s="19">
        <f t="shared" si="60"/>
        <v>0</v>
      </c>
      <c r="L416" s="19">
        <f t="shared" si="60"/>
        <v>1574.3</v>
      </c>
      <c r="M416" s="19">
        <f t="shared" si="60"/>
        <v>0</v>
      </c>
    </row>
    <row r="417" spans="1:13" s="34" customFormat="1" ht="15.75" x14ac:dyDescent="0.2">
      <c r="A417" s="101"/>
      <c r="B417" s="69"/>
      <c r="C417" s="77"/>
      <c r="D417" s="81"/>
      <c r="E417" s="77"/>
      <c r="F417" s="77"/>
      <c r="G417" s="24" t="s">
        <v>0</v>
      </c>
      <c r="H417" s="19">
        <f>J417+K417+L417+M417</f>
        <v>0</v>
      </c>
      <c r="I417" s="19">
        <v>0</v>
      </c>
      <c r="J417" s="19">
        <v>0</v>
      </c>
      <c r="K417" s="19">
        <v>0</v>
      </c>
      <c r="L417" s="19">
        <v>0</v>
      </c>
      <c r="M417" s="19">
        <v>0</v>
      </c>
    </row>
    <row r="418" spans="1:13" s="34" customFormat="1" ht="15.75" x14ac:dyDescent="0.2">
      <c r="A418" s="101"/>
      <c r="B418" s="69"/>
      <c r="C418" s="77"/>
      <c r="D418" s="81"/>
      <c r="E418" s="77"/>
      <c r="F418" s="77"/>
      <c r="G418" s="24" t="s">
        <v>5</v>
      </c>
      <c r="H418" s="19">
        <f t="shared" ref="H418" si="61">J418+K418+L418+M418</f>
        <v>0</v>
      </c>
      <c r="I418" s="19">
        <v>0</v>
      </c>
      <c r="J418" s="19">
        <v>0</v>
      </c>
      <c r="K418" s="19">
        <v>0</v>
      </c>
      <c r="L418" s="19">
        <v>0</v>
      </c>
      <c r="M418" s="19">
        <v>0</v>
      </c>
    </row>
    <row r="419" spans="1:13" s="34" customFormat="1" ht="15.75" x14ac:dyDescent="0.2">
      <c r="A419" s="101"/>
      <c r="B419" s="69"/>
      <c r="C419" s="77"/>
      <c r="D419" s="81"/>
      <c r="E419" s="77"/>
      <c r="F419" s="77"/>
      <c r="G419" s="24" t="s">
        <v>1</v>
      </c>
      <c r="H419" s="19">
        <f>J419+K419+L419+M419</f>
        <v>0</v>
      </c>
      <c r="I419" s="19">
        <v>0</v>
      </c>
      <c r="J419" s="19">
        <v>0</v>
      </c>
      <c r="K419" s="19">
        <v>0</v>
      </c>
      <c r="L419" s="19">
        <v>0</v>
      </c>
      <c r="M419" s="19">
        <v>0</v>
      </c>
    </row>
    <row r="420" spans="1:13" s="34" customFormat="1" ht="15.75" x14ac:dyDescent="0.2">
      <c r="A420" s="101"/>
      <c r="B420" s="69"/>
      <c r="C420" s="77"/>
      <c r="D420" s="81"/>
      <c r="E420" s="77"/>
      <c r="F420" s="77"/>
      <c r="G420" s="24" t="s">
        <v>2</v>
      </c>
      <c r="H420" s="19">
        <f t="shared" ref="H420:H421" si="62">J420+K420+L420+M420</f>
        <v>0</v>
      </c>
      <c r="I420" s="19">
        <v>0</v>
      </c>
      <c r="J420" s="19">
        <v>0</v>
      </c>
      <c r="K420" s="19">
        <v>0</v>
      </c>
      <c r="L420" s="19">
        <v>0</v>
      </c>
      <c r="M420" s="19">
        <v>0</v>
      </c>
    </row>
    <row r="421" spans="1:13" s="34" customFormat="1" ht="15.75" x14ac:dyDescent="0.2">
      <c r="A421" s="101"/>
      <c r="B421" s="69"/>
      <c r="C421" s="77"/>
      <c r="D421" s="81"/>
      <c r="E421" s="77"/>
      <c r="F421" s="77"/>
      <c r="G421" s="24" t="s">
        <v>3</v>
      </c>
      <c r="H421" s="19">
        <f t="shared" si="62"/>
        <v>0</v>
      </c>
      <c r="I421" s="19">
        <v>0</v>
      </c>
      <c r="J421" s="19">
        <v>0</v>
      </c>
      <c r="K421" s="19">
        <v>0</v>
      </c>
      <c r="L421" s="19">
        <v>0</v>
      </c>
      <c r="M421" s="19">
        <v>0</v>
      </c>
    </row>
    <row r="422" spans="1:13" s="34" customFormat="1" ht="15.75" x14ac:dyDescent="0.2">
      <c r="A422" s="101"/>
      <c r="B422" s="69"/>
      <c r="C422" s="77"/>
      <c r="D422" s="81"/>
      <c r="E422" s="77"/>
      <c r="F422" s="77"/>
      <c r="G422" s="24" t="s">
        <v>4</v>
      </c>
      <c r="H422" s="19">
        <f>J422+K422+L422+M422</f>
        <v>0</v>
      </c>
      <c r="I422" s="19">
        <v>0</v>
      </c>
      <c r="J422" s="19">
        <v>0</v>
      </c>
      <c r="K422" s="19">
        <v>0</v>
      </c>
      <c r="L422" s="19">
        <v>0</v>
      </c>
      <c r="M422" s="19">
        <v>0</v>
      </c>
    </row>
    <row r="423" spans="1:13" s="34" customFormat="1" ht="15.75" x14ac:dyDescent="0.2">
      <c r="A423" s="101"/>
      <c r="B423" s="69"/>
      <c r="C423" s="77"/>
      <c r="D423" s="81"/>
      <c r="E423" s="77"/>
      <c r="F423" s="77"/>
      <c r="G423" s="24" t="s">
        <v>23</v>
      </c>
      <c r="H423" s="19">
        <f t="shared" ref="H423:H428" si="63">J423+K423+L423+M423</f>
        <v>0</v>
      </c>
      <c r="I423" s="19">
        <v>0</v>
      </c>
      <c r="J423" s="19">
        <v>0</v>
      </c>
      <c r="K423" s="19">
        <v>0</v>
      </c>
      <c r="L423" s="19">
        <v>0</v>
      </c>
      <c r="M423" s="19">
        <v>0</v>
      </c>
    </row>
    <row r="424" spans="1:13" s="34" customFormat="1" ht="15.75" x14ac:dyDescent="0.2">
      <c r="A424" s="101"/>
      <c r="B424" s="69"/>
      <c r="C424" s="77"/>
      <c r="D424" s="81"/>
      <c r="E424" s="77"/>
      <c r="F424" s="77"/>
      <c r="G424" s="24" t="s">
        <v>30</v>
      </c>
      <c r="H424" s="19">
        <f t="shared" si="63"/>
        <v>0</v>
      </c>
      <c r="I424" s="19">
        <v>0</v>
      </c>
      <c r="J424" s="19">
        <v>0</v>
      </c>
      <c r="K424" s="19">
        <v>0</v>
      </c>
      <c r="L424" s="19">
        <v>0</v>
      </c>
      <c r="M424" s="19">
        <v>0</v>
      </c>
    </row>
    <row r="425" spans="1:13" s="34" customFormat="1" ht="15.75" x14ac:dyDescent="0.2">
      <c r="A425" s="101"/>
      <c r="B425" s="69"/>
      <c r="C425" s="77"/>
      <c r="D425" s="81"/>
      <c r="E425" s="77"/>
      <c r="F425" s="77"/>
      <c r="G425" s="24" t="s">
        <v>31</v>
      </c>
      <c r="H425" s="19">
        <f t="shared" si="63"/>
        <v>1574.3</v>
      </c>
      <c r="I425" s="19">
        <v>0</v>
      </c>
      <c r="J425" s="19">
        <v>0</v>
      </c>
      <c r="K425" s="19">
        <v>0</v>
      </c>
      <c r="L425" s="19">
        <v>1574.3</v>
      </c>
      <c r="M425" s="19">
        <v>0</v>
      </c>
    </row>
    <row r="426" spans="1:13" s="34" customFormat="1" ht="15.75" x14ac:dyDescent="0.2">
      <c r="A426" s="101"/>
      <c r="B426" s="69"/>
      <c r="C426" s="77"/>
      <c r="D426" s="81"/>
      <c r="E426" s="77"/>
      <c r="F426" s="77"/>
      <c r="G426" s="24" t="s">
        <v>32</v>
      </c>
      <c r="H426" s="19">
        <f t="shared" si="63"/>
        <v>0</v>
      </c>
      <c r="I426" s="19">
        <v>0</v>
      </c>
      <c r="J426" s="19">
        <v>0</v>
      </c>
      <c r="K426" s="19">
        <v>0</v>
      </c>
      <c r="L426" s="19">
        <v>0</v>
      </c>
      <c r="M426" s="19">
        <v>0</v>
      </c>
    </row>
    <row r="427" spans="1:13" s="34" customFormat="1" ht="15.75" x14ac:dyDescent="0.2">
      <c r="A427" s="101"/>
      <c r="B427" s="69"/>
      <c r="C427" s="77"/>
      <c r="D427" s="81"/>
      <c r="E427" s="77"/>
      <c r="F427" s="77"/>
      <c r="G427" s="24" t="s">
        <v>33</v>
      </c>
      <c r="H427" s="19">
        <f t="shared" ref="H427" si="64">J427+K427+L427+M427</f>
        <v>0</v>
      </c>
      <c r="I427" s="19">
        <v>0</v>
      </c>
      <c r="J427" s="19">
        <v>0</v>
      </c>
      <c r="K427" s="19">
        <v>0</v>
      </c>
      <c r="L427" s="19">
        <v>0</v>
      </c>
      <c r="M427" s="19">
        <v>0</v>
      </c>
    </row>
    <row r="428" spans="1:13" s="34" customFormat="1" ht="15.75" x14ac:dyDescent="0.2">
      <c r="A428" s="102"/>
      <c r="B428" s="70"/>
      <c r="C428" s="77"/>
      <c r="D428" s="81"/>
      <c r="E428" s="77"/>
      <c r="F428" s="77"/>
      <c r="G428" s="24" t="s">
        <v>200</v>
      </c>
      <c r="H428" s="19">
        <f t="shared" si="63"/>
        <v>0</v>
      </c>
      <c r="I428" s="19">
        <v>0</v>
      </c>
      <c r="J428" s="19">
        <v>0</v>
      </c>
      <c r="K428" s="19">
        <v>0</v>
      </c>
      <c r="L428" s="19">
        <v>0</v>
      </c>
      <c r="M428" s="19">
        <v>0</v>
      </c>
    </row>
    <row r="429" spans="1:13" s="34" customFormat="1" ht="110.25" x14ac:dyDescent="0.2">
      <c r="A429" s="77" t="s">
        <v>131</v>
      </c>
      <c r="B429" s="77" t="s">
        <v>177</v>
      </c>
      <c r="C429" s="77" t="s">
        <v>179</v>
      </c>
      <c r="D429" s="107">
        <v>39704.199999999997</v>
      </c>
      <c r="E429" s="77" t="s">
        <v>146</v>
      </c>
      <c r="F429" s="77" t="s">
        <v>178</v>
      </c>
      <c r="G429" s="24" t="s">
        <v>71</v>
      </c>
      <c r="H429" s="19">
        <f t="shared" ref="H429:M429" si="65">H430+H431+H432+H433+H434+H435+H436+H437+H439+H440+H442</f>
        <v>34408.800000000003</v>
      </c>
      <c r="I429" s="19">
        <f t="shared" si="65"/>
        <v>4732.6000000000004</v>
      </c>
      <c r="J429" s="19">
        <f t="shared" si="65"/>
        <v>0</v>
      </c>
      <c r="K429" s="19">
        <f t="shared" si="65"/>
        <v>0</v>
      </c>
      <c r="L429" s="19">
        <f t="shared" si="65"/>
        <v>34408.800000000003</v>
      </c>
      <c r="M429" s="19">
        <f t="shared" si="65"/>
        <v>0</v>
      </c>
    </row>
    <row r="430" spans="1:13" s="34" customFormat="1" ht="15.75" x14ac:dyDescent="0.2">
      <c r="A430" s="77"/>
      <c r="B430" s="77"/>
      <c r="C430" s="77"/>
      <c r="D430" s="107"/>
      <c r="E430" s="77"/>
      <c r="F430" s="77"/>
      <c r="G430" s="24" t="s">
        <v>0</v>
      </c>
      <c r="H430" s="19">
        <f>J430+K430+L430+M430</f>
        <v>0</v>
      </c>
      <c r="I430" s="19">
        <v>0</v>
      </c>
      <c r="J430" s="19">
        <v>0</v>
      </c>
      <c r="K430" s="19">
        <v>0</v>
      </c>
      <c r="L430" s="19">
        <v>0</v>
      </c>
      <c r="M430" s="19">
        <v>0</v>
      </c>
    </row>
    <row r="431" spans="1:13" s="34" customFormat="1" ht="15.75" x14ac:dyDescent="0.2">
      <c r="A431" s="77"/>
      <c r="B431" s="77"/>
      <c r="C431" s="77"/>
      <c r="D431" s="107"/>
      <c r="E431" s="77"/>
      <c r="F431" s="77"/>
      <c r="G431" s="24" t="s">
        <v>5</v>
      </c>
      <c r="H431" s="19">
        <f t="shared" ref="H431:H434" si="66">J431+K431+L431+M431</f>
        <v>0</v>
      </c>
      <c r="I431" s="19">
        <v>0</v>
      </c>
      <c r="J431" s="19">
        <v>0</v>
      </c>
      <c r="K431" s="19">
        <v>0</v>
      </c>
      <c r="L431" s="19">
        <v>0</v>
      </c>
      <c r="M431" s="19">
        <v>0</v>
      </c>
    </row>
    <row r="432" spans="1:13" s="34" customFormat="1" ht="15.75" x14ac:dyDescent="0.2">
      <c r="A432" s="77"/>
      <c r="B432" s="77"/>
      <c r="C432" s="77"/>
      <c r="D432" s="107"/>
      <c r="E432" s="77"/>
      <c r="F432" s="77"/>
      <c r="G432" s="24" t="s">
        <v>1</v>
      </c>
      <c r="H432" s="19">
        <f>J432+K432+L432+M432</f>
        <v>0</v>
      </c>
      <c r="I432" s="19">
        <v>0</v>
      </c>
      <c r="J432" s="19">
        <v>0</v>
      </c>
      <c r="K432" s="19">
        <v>0</v>
      </c>
      <c r="L432" s="19">
        <v>0</v>
      </c>
      <c r="M432" s="19">
        <v>0</v>
      </c>
    </row>
    <row r="433" spans="1:13" s="34" customFormat="1" ht="15.75" x14ac:dyDescent="0.25">
      <c r="A433" s="77"/>
      <c r="B433" s="77"/>
      <c r="C433" s="77"/>
      <c r="D433" s="107"/>
      <c r="E433" s="77"/>
      <c r="F433" s="77"/>
      <c r="G433" s="24" t="s">
        <v>2</v>
      </c>
      <c r="H433" s="19">
        <f t="shared" si="66"/>
        <v>0</v>
      </c>
      <c r="I433" s="19">
        <v>0</v>
      </c>
      <c r="J433" s="19">
        <v>0</v>
      </c>
      <c r="K433" s="31">
        <v>0</v>
      </c>
      <c r="L433" s="31">
        <v>0</v>
      </c>
      <c r="M433" s="19">
        <v>0</v>
      </c>
    </row>
    <row r="434" spans="1:13" s="34" customFormat="1" ht="15.75" x14ac:dyDescent="0.25">
      <c r="A434" s="77"/>
      <c r="B434" s="77"/>
      <c r="C434" s="77"/>
      <c r="D434" s="107"/>
      <c r="E434" s="77"/>
      <c r="F434" s="77"/>
      <c r="G434" s="24" t="s">
        <v>3</v>
      </c>
      <c r="H434" s="19">
        <f t="shared" si="66"/>
        <v>0</v>
      </c>
      <c r="I434" s="19">
        <v>0</v>
      </c>
      <c r="J434" s="19">
        <v>0</v>
      </c>
      <c r="K434" s="31">
        <v>0</v>
      </c>
      <c r="L434" s="31">
        <v>0</v>
      </c>
      <c r="M434" s="19">
        <v>0</v>
      </c>
    </row>
    <row r="435" spans="1:13" s="34" customFormat="1" ht="15.75" x14ac:dyDescent="0.2">
      <c r="A435" s="77"/>
      <c r="B435" s="77"/>
      <c r="C435" s="77"/>
      <c r="D435" s="107"/>
      <c r="E435" s="77"/>
      <c r="F435" s="77"/>
      <c r="G435" s="24" t="s">
        <v>4</v>
      </c>
      <c r="H435" s="19">
        <f>J435+K435+L435+M435</f>
        <v>0</v>
      </c>
      <c r="I435" s="19">
        <v>0</v>
      </c>
      <c r="J435" s="19">
        <v>0</v>
      </c>
      <c r="K435" s="19">
        <v>0</v>
      </c>
      <c r="L435" s="19">
        <v>0</v>
      </c>
      <c r="M435" s="19">
        <v>0</v>
      </c>
    </row>
    <row r="436" spans="1:13" s="34" customFormat="1" ht="15.75" x14ac:dyDescent="0.2">
      <c r="A436" s="77"/>
      <c r="B436" s="77"/>
      <c r="C436" s="77"/>
      <c r="D436" s="107"/>
      <c r="E436" s="77"/>
      <c r="F436" s="77"/>
      <c r="G436" s="24" t="s">
        <v>23</v>
      </c>
      <c r="H436" s="19">
        <f t="shared" ref="H436:H442" si="67">J436+K436+L436+M436</f>
        <v>2648</v>
      </c>
      <c r="I436" s="19">
        <v>2648</v>
      </c>
      <c r="J436" s="19">
        <v>0</v>
      </c>
      <c r="K436" s="19">
        <v>0</v>
      </c>
      <c r="L436" s="19">
        <v>2648</v>
      </c>
      <c r="M436" s="19">
        <v>0</v>
      </c>
    </row>
    <row r="437" spans="1:13" s="34" customFormat="1" ht="31.5" x14ac:dyDescent="0.2">
      <c r="A437" s="77"/>
      <c r="B437" s="77"/>
      <c r="C437" s="77"/>
      <c r="D437" s="107"/>
      <c r="E437" s="77"/>
      <c r="F437" s="77"/>
      <c r="G437" s="24" t="s">
        <v>139</v>
      </c>
      <c r="H437" s="19">
        <f>J437+K437+L437+M437</f>
        <v>1101.0999999999999</v>
      </c>
      <c r="I437" s="19">
        <v>1668.6</v>
      </c>
      <c r="J437" s="19">
        <v>0</v>
      </c>
      <c r="K437" s="19">
        <v>0</v>
      </c>
      <c r="L437" s="19">
        <f>1668.6-567.5</f>
        <v>1101.0999999999999</v>
      </c>
      <c r="M437" s="19">
        <v>0</v>
      </c>
    </row>
    <row r="438" spans="1:13" s="34" customFormat="1" ht="45" x14ac:dyDescent="0.2">
      <c r="A438" s="77"/>
      <c r="B438" s="77"/>
      <c r="C438" s="77"/>
      <c r="D438" s="107"/>
      <c r="E438" s="77"/>
      <c r="F438" s="77"/>
      <c r="G438" s="20" t="s">
        <v>80</v>
      </c>
      <c r="H438" s="19">
        <f>L438</f>
        <v>1101.0999999999999</v>
      </c>
      <c r="I438" s="19">
        <f>H438</f>
        <v>1101.0999999999999</v>
      </c>
      <c r="J438" s="19">
        <v>0</v>
      </c>
      <c r="K438" s="19">
        <v>0</v>
      </c>
      <c r="L438" s="19">
        <f>L437</f>
        <v>1101.0999999999999</v>
      </c>
      <c r="M438" s="19">
        <v>0</v>
      </c>
    </row>
    <row r="439" spans="1:13" s="34" customFormat="1" ht="15.75" x14ac:dyDescent="0.2">
      <c r="A439" s="77"/>
      <c r="B439" s="77"/>
      <c r="C439" s="77"/>
      <c r="D439" s="107"/>
      <c r="E439" s="77"/>
      <c r="F439" s="77"/>
      <c r="G439" s="24" t="s">
        <v>31</v>
      </c>
      <c r="H439" s="19">
        <f t="shared" si="67"/>
        <v>30659.7</v>
      </c>
      <c r="I439" s="19">
        <v>416</v>
      </c>
      <c r="J439" s="19">
        <v>0</v>
      </c>
      <c r="K439" s="19">
        <v>0</v>
      </c>
      <c r="L439" s="19">
        <v>30659.7</v>
      </c>
      <c r="M439" s="19">
        <v>0</v>
      </c>
    </row>
    <row r="440" spans="1:13" s="34" customFormat="1" ht="15.75" x14ac:dyDescent="0.2">
      <c r="A440" s="77"/>
      <c r="B440" s="77"/>
      <c r="C440" s="77"/>
      <c r="D440" s="107"/>
      <c r="E440" s="77"/>
      <c r="F440" s="77"/>
      <c r="G440" s="24" t="s">
        <v>32</v>
      </c>
      <c r="H440" s="19">
        <f t="shared" si="67"/>
        <v>0</v>
      </c>
      <c r="I440" s="19">
        <v>0</v>
      </c>
      <c r="J440" s="19">
        <v>0</v>
      </c>
      <c r="K440" s="19">
        <v>0</v>
      </c>
      <c r="L440" s="19">
        <v>0</v>
      </c>
      <c r="M440" s="19">
        <v>0</v>
      </c>
    </row>
    <row r="441" spans="1:13" s="34" customFormat="1" ht="15.75" x14ac:dyDescent="0.2">
      <c r="A441" s="77"/>
      <c r="B441" s="77"/>
      <c r="C441" s="77"/>
      <c r="D441" s="107"/>
      <c r="E441" s="77"/>
      <c r="F441" s="77"/>
      <c r="G441" s="24" t="s">
        <v>33</v>
      </c>
      <c r="H441" s="19">
        <f t="shared" ref="H441" si="68">J441+K441+L441+M441</f>
        <v>0</v>
      </c>
      <c r="I441" s="19">
        <v>0</v>
      </c>
      <c r="J441" s="19">
        <v>0</v>
      </c>
      <c r="K441" s="19">
        <v>0</v>
      </c>
      <c r="L441" s="19">
        <v>0</v>
      </c>
      <c r="M441" s="19">
        <v>0</v>
      </c>
    </row>
    <row r="442" spans="1:13" s="34" customFormat="1" ht="15.75" x14ac:dyDescent="0.2">
      <c r="A442" s="77"/>
      <c r="B442" s="77"/>
      <c r="C442" s="77"/>
      <c r="D442" s="107"/>
      <c r="E442" s="77"/>
      <c r="F442" s="77"/>
      <c r="G442" s="24" t="s">
        <v>200</v>
      </c>
      <c r="H442" s="19">
        <f t="shared" si="67"/>
        <v>0</v>
      </c>
      <c r="I442" s="19">
        <v>0</v>
      </c>
      <c r="J442" s="19">
        <v>0</v>
      </c>
      <c r="K442" s="19">
        <v>0</v>
      </c>
      <c r="L442" s="19">
        <v>0</v>
      </c>
      <c r="M442" s="19">
        <v>0</v>
      </c>
    </row>
    <row r="443" spans="1:13" s="34" customFormat="1" ht="110.25" x14ac:dyDescent="0.2">
      <c r="A443" s="77" t="s">
        <v>132</v>
      </c>
      <c r="B443" s="77" t="s">
        <v>83</v>
      </c>
      <c r="C443" s="77" t="s">
        <v>83</v>
      </c>
      <c r="D443" s="107">
        <v>251.1</v>
      </c>
      <c r="E443" s="77" t="s">
        <v>103</v>
      </c>
      <c r="F443" s="77" t="s">
        <v>103</v>
      </c>
      <c r="G443" s="24" t="s">
        <v>71</v>
      </c>
      <c r="H443" s="19">
        <f>H444+H445+H446+H447+H448+H449+H450+H451+H452+H453+H455</f>
        <v>251.1</v>
      </c>
      <c r="I443" s="19">
        <f>I444+I445+I446+I447+I448+I449+I450+I451+I452+I453+I455</f>
        <v>0</v>
      </c>
      <c r="J443" s="19">
        <f t="shared" ref="J443:M443" si="69">J444+J445+J446+J447+J448+J449+J450+J451+J452+J453+J455</f>
        <v>0</v>
      </c>
      <c r="K443" s="19">
        <f t="shared" si="69"/>
        <v>0</v>
      </c>
      <c r="L443" s="19">
        <f t="shared" si="69"/>
        <v>251.1</v>
      </c>
      <c r="M443" s="19">
        <f t="shared" si="69"/>
        <v>0</v>
      </c>
    </row>
    <row r="444" spans="1:13" s="34" customFormat="1" ht="15.75" x14ac:dyDescent="0.2">
      <c r="A444" s="77"/>
      <c r="B444" s="77"/>
      <c r="C444" s="77"/>
      <c r="D444" s="107"/>
      <c r="E444" s="77"/>
      <c r="F444" s="77"/>
      <c r="G444" s="24" t="s">
        <v>0</v>
      </c>
      <c r="H444" s="19">
        <f>J444+K444+L444+M444</f>
        <v>0</v>
      </c>
      <c r="I444" s="19">
        <v>0</v>
      </c>
      <c r="J444" s="19">
        <v>0</v>
      </c>
      <c r="K444" s="19">
        <v>0</v>
      </c>
      <c r="L444" s="19">
        <v>0</v>
      </c>
      <c r="M444" s="19">
        <v>0</v>
      </c>
    </row>
    <row r="445" spans="1:13" s="34" customFormat="1" ht="15.75" x14ac:dyDescent="0.2">
      <c r="A445" s="77"/>
      <c r="B445" s="77"/>
      <c r="C445" s="77"/>
      <c r="D445" s="107"/>
      <c r="E445" s="77"/>
      <c r="F445" s="77"/>
      <c r="G445" s="24" t="s">
        <v>5</v>
      </c>
      <c r="H445" s="19">
        <f t="shared" ref="H445:H448" si="70">J445+K445+L445+M445</f>
        <v>0</v>
      </c>
      <c r="I445" s="19">
        <v>0</v>
      </c>
      <c r="J445" s="19">
        <v>0</v>
      </c>
      <c r="K445" s="19">
        <v>0</v>
      </c>
      <c r="L445" s="19">
        <v>0</v>
      </c>
      <c r="M445" s="19">
        <v>0</v>
      </c>
    </row>
    <row r="446" spans="1:13" s="34" customFormat="1" ht="15.75" x14ac:dyDescent="0.2">
      <c r="A446" s="77"/>
      <c r="B446" s="77"/>
      <c r="C446" s="77"/>
      <c r="D446" s="107"/>
      <c r="E446" s="77"/>
      <c r="F446" s="77"/>
      <c r="G446" s="24" t="s">
        <v>1</v>
      </c>
      <c r="H446" s="19">
        <f>J446+K446+L446+M446</f>
        <v>0</v>
      </c>
      <c r="I446" s="19">
        <v>0</v>
      </c>
      <c r="J446" s="19">
        <v>0</v>
      </c>
      <c r="K446" s="19">
        <v>0</v>
      </c>
      <c r="L446" s="19">
        <v>0</v>
      </c>
      <c r="M446" s="19">
        <v>0</v>
      </c>
    </row>
    <row r="447" spans="1:13" s="34" customFormat="1" ht="15.75" x14ac:dyDescent="0.2">
      <c r="A447" s="77"/>
      <c r="B447" s="77"/>
      <c r="C447" s="77"/>
      <c r="D447" s="107"/>
      <c r="E447" s="77"/>
      <c r="F447" s="77"/>
      <c r="G447" s="24" t="s">
        <v>2</v>
      </c>
      <c r="H447" s="19">
        <f t="shared" si="70"/>
        <v>0</v>
      </c>
      <c r="I447" s="19">
        <v>0</v>
      </c>
      <c r="J447" s="19">
        <v>0</v>
      </c>
      <c r="K447" s="19">
        <v>0</v>
      </c>
      <c r="L447" s="19">
        <v>0</v>
      </c>
      <c r="M447" s="19">
        <v>0</v>
      </c>
    </row>
    <row r="448" spans="1:13" s="34" customFormat="1" ht="15.75" x14ac:dyDescent="0.2">
      <c r="A448" s="77"/>
      <c r="B448" s="77"/>
      <c r="C448" s="77"/>
      <c r="D448" s="107"/>
      <c r="E448" s="77"/>
      <c r="F448" s="77"/>
      <c r="G448" s="24" t="s">
        <v>3</v>
      </c>
      <c r="H448" s="19">
        <f t="shared" si="70"/>
        <v>0</v>
      </c>
      <c r="I448" s="19">
        <v>0</v>
      </c>
      <c r="J448" s="19">
        <v>0</v>
      </c>
      <c r="K448" s="19">
        <v>0</v>
      </c>
      <c r="L448" s="19">
        <v>0</v>
      </c>
      <c r="M448" s="19">
        <v>0</v>
      </c>
    </row>
    <row r="449" spans="1:13" s="34" customFormat="1" ht="15.75" x14ac:dyDescent="0.2">
      <c r="A449" s="77"/>
      <c r="B449" s="77"/>
      <c r="C449" s="77"/>
      <c r="D449" s="107"/>
      <c r="E449" s="77"/>
      <c r="F449" s="77"/>
      <c r="G449" s="24" t="s">
        <v>4</v>
      </c>
      <c r="H449" s="19">
        <f>J449+K449+L449+M449</f>
        <v>0</v>
      </c>
      <c r="I449" s="19">
        <v>0</v>
      </c>
      <c r="J449" s="19">
        <v>0</v>
      </c>
      <c r="K449" s="19">
        <v>0</v>
      </c>
      <c r="L449" s="19">
        <v>0</v>
      </c>
      <c r="M449" s="19">
        <v>0</v>
      </c>
    </row>
    <row r="450" spans="1:13" s="34" customFormat="1" ht="15.75" x14ac:dyDescent="0.2">
      <c r="A450" s="77"/>
      <c r="B450" s="77"/>
      <c r="C450" s="77"/>
      <c r="D450" s="107"/>
      <c r="E450" s="77"/>
      <c r="F450" s="77"/>
      <c r="G450" s="24" t="s">
        <v>23</v>
      </c>
      <c r="H450" s="19">
        <f t="shared" ref="H450:H455" si="71">J450+K450+L450+M450</f>
        <v>251.1</v>
      </c>
      <c r="I450" s="19">
        <v>0</v>
      </c>
      <c r="J450" s="19">
        <v>0</v>
      </c>
      <c r="K450" s="19">
        <v>0</v>
      </c>
      <c r="L450" s="19">
        <f>451-199.9</f>
        <v>251.1</v>
      </c>
      <c r="M450" s="19">
        <v>0</v>
      </c>
    </row>
    <row r="451" spans="1:13" s="34" customFormat="1" ht="15.75" x14ac:dyDescent="0.2">
      <c r="A451" s="77"/>
      <c r="B451" s="77"/>
      <c r="C451" s="77"/>
      <c r="D451" s="107"/>
      <c r="E451" s="77"/>
      <c r="F451" s="77"/>
      <c r="G451" s="24" t="s">
        <v>30</v>
      </c>
      <c r="H451" s="19">
        <f t="shared" si="71"/>
        <v>0</v>
      </c>
      <c r="I451" s="19">
        <v>0</v>
      </c>
      <c r="J451" s="19">
        <v>0</v>
      </c>
      <c r="K451" s="19">
        <v>0</v>
      </c>
      <c r="L451" s="19">
        <v>0</v>
      </c>
      <c r="M451" s="19">
        <v>0</v>
      </c>
    </row>
    <row r="452" spans="1:13" s="34" customFormat="1" ht="15.75" x14ac:dyDescent="0.2">
      <c r="A452" s="77"/>
      <c r="B452" s="77"/>
      <c r="C452" s="77"/>
      <c r="D452" s="107"/>
      <c r="E452" s="77"/>
      <c r="F452" s="77"/>
      <c r="G452" s="24" t="s">
        <v>31</v>
      </c>
      <c r="H452" s="19">
        <f t="shared" si="71"/>
        <v>0</v>
      </c>
      <c r="I452" s="19">
        <v>0</v>
      </c>
      <c r="J452" s="19">
        <v>0</v>
      </c>
      <c r="K452" s="19">
        <v>0</v>
      </c>
      <c r="L452" s="19">
        <v>0</v>
      </c>
      <c r="M452" s="19">
        <v>0</v>
      </c>
    </row>
    <row r="453" spans="1:13" s="34" customFormat="1" ht="15.75" x14ac:dyDescent="0.2">
      <c r="A453" s="77"/>
      <c r="B453" s="77"/>
      <c r="C453" s="77"/>
      <c r="D453" s="107"/>
      <c r="E453" s="77"/>
      <c r="F453" s="77"/>
      <c r="G453" s="24" t="s">
        <v>32</v>
      </c>
      <c r="H453" s="19">
        <f t="shared" si="71"/>
        <v>0</v>
      </c>
      <c r="I453" s="19">
        <v>0</v>
      </c>
      <c r="J453" s="19">
        <v>0</v>
      </c>
      <c r="K453" s="19">
        <v>0</v>
      </c>
      <c r="L453" s="19">
        <v>0</v>
      </c>
      <c r="M453" s="19">
        <v>0</v>
      </c>
    </row>
    <row r="454" spans="1:13" s="34" customFormat="1" ht="15.75" x14ac:dyDescent="0.2">
      <c r="A454" s="77"/>
      <c r="B454" s="68"/>
      <c r="C454" s="77"/>
      <c r="D454" s="107"/>
      <c r="E454" s="77"/>
      <c r="F454" s="77"/>
      <c r="G454" s="24" t="s">
        <v>33</v>
      </c>
      <c r="H454" s="19">
        <f t="shared" ref="H454" si="72">J454+K454+L454+M454</f>
        <v>0</v>
      </c>
      <c r="I454" s="19">
        <v>0</v>
      </c>
      <c r="J454" s="19">
        <v>0</v>
      </c>
      <c r="K454" s="19">
        <v>0</v>
      </c>
      <c r="L454" s="19">
        <v>0</v>
      </c>
      <c r="M454" s="19">
        <v>0</v>
      </c>
    </row>
    <row r="455" spans="1:13" s="34" customFormat="1" ht="15.75" x14ac:dyDescent="0.2">
      <c r="A455" s="77"/>
      <c r="B455" s="68"/>
      <c r="C455" s="77"/>
      <c r="D455" s="107"/>
      <c r="E455" s="77"/>
      <c r="F455" s="77"/>
      <c r="G455" s="24" t="s">
        <v>200</v>
      </c>
      <c r="H455" s="19">
        <f t="shared" si="71"/>
        <v>0</v>
      </c>
      <c r="I455" s="19">
        <v>0</v>
      </c>
      <c r="J455" s="19">
        <v>0</v>
      </c>
      <c r="K455" s="19">
        <v>0</v>
      </c>
      <c r="L455" s="19">
        <v>0</v>
      </c>
      <c r="M455" s="19">
        <v>0</v>
      </c>
    </row>
    <row r="456" spans="1:13" s="34" customFormat="1" ht="121.5" customHeight="1" x14ac:dyDescent="0.2">
      <c r="A456" s="100" t="s">
        <v>180</v>
      </c>
      <c r="B456" s="43"/>
      <c r="C456" s="43"/>
      <c r="D456" s="44"/>
      <c r="E456" s="43"/>
      <c r="F456" s="43" t="s">
        <v>158</v>
      </c>
      <c r="G456" s="24" t="s">
        <v>71</v>
      </c>
      <c r="H456" s="19">
        <f>H457+H458+H459+H460+H461+H462+H463+H464+H465+H466+H468</f>
        <v>1269013.2</v>
      </c>
      <c r="I456" s="19">
        <f>I457+I458+I459+I460+I461+I462+I463+I464+I465+I466+I468</f>
        <v>70944.100000000006</v>
      </c>
      <c r="J456" s="19">
        <f t="shared" ref="J456:M456" si="73">J457+J458+J459+J460+J461+J462+J463+J464+J465+J466+J468</f>
        <v>0</v>
      </c>
      <c r="K456" s="19">
        <f>K457+K458+K459+K460+K461+K462+K463+K464+K465+K466+K468</f>
        <v>1256323.1000000001</v>
      </c>
      <c r="L456" s="19">
        <f t="shared" si="73"/>
        <v>12690.1</v>
      </c>
      <c r="M456" s="19">
        <f t="shared" si="73"/>
        <v>0</v>
      </c>
    </row>
    <row r="457" spans="1:13" s="34" customFormat="1" ht="21" customHeight="1" x14ac:dyDescent="0.2">
      <c r="A457" s="101"/>
      <c r="B457" s="75"/>
      <c r="C457" s="45"/>
      <c r="D457" s="46"/>
      <c r="E457" s="45"/>
      <c r="F457" s="47"/>
      <c r="G457" s="24" t="s">
        <v>0</v>
      </c>
      <c r="H457" s="19">
        <f>J457+K457+L457+M457</f>
        <v>0</v>
      </c>
      <c r="I457" s="19">
        <v>0</v>
      </c>
      <c r="J457" s="19">
        <v>0</v>
      </c>
      <c r="K457" s="19">
        <v>0</v>
      </c>
      <c r="L457" s="19">
        <v>0</v>
      </c>
      <c r="M457" s="19">
        <v>0</v>
      </c>
    </row>
    <row r="458" spans="1:13" s="34" customFormat="1" ht="21" customHeight="1" x14ac:dyDescent="0.2">
      <c r="A458" s="101"/>
      <c r="B458" s="75"/>
      <c r="C458" s="48"/>
      <c r="D458" s="49"/>
      <c r="E458" s="48"/>
      <c r="F458" s="48"/>
      <c r="G458" s="24" t="s">
        <v>5</v>
      </c>
      <c r="H458" s="19">
        <f t="shared" ref="H458" si="74">J458+K458+L458+M458</f>
        <v>0</v>
      </c>
      <c r="I458" s="19">
        <v>0</v>
      </c>
      <c r="J458" s="19">
        <v>0</v>
      </c>
      <c r="K458" s="19">
        <v>0</v>
      </c>
      <c r="L458" s="19">
        <v>0</v>
      </c>
      <c r="M458" s="19">
        <v>0</v>
      </c>
    </row>
    <row r="459" spans="1:13" s="34" customFormat="1" ht="21" customHeight="1" x14ac:dyDescent="0.2">
      <c r="A459" s="101"/>
      <c r="B459" s="103"/>
      <c r="C459" s="103"/>
      <c r="D459" s="115"/>
      <c r="E459" s="103"/>
      <c r="F459" s="103"/>
      <c r="G459" s="24" t="s">
        <v>1</v>
      </c>
      <c r="H459" s="19">
        <f>J459+K459+L459+M459</f>
        <v>0</v>
      </c>
      <c r="I459" s="19">
        <v>0</v>
      </c>
      <c r="J459" s="19">
        <v>0</v>
      </c>
      <c r="K459" s="19">
        <v>0</v>
      </c>
      <c r="L459" s="19">
        <v>0</v>
      </c>
      <c r="M459" s="19">
        <v>0</v>
      </c>
    </row>
    <row r="460" spans="1:13" s="34" customFormat="1" ht="21" customHeight="1" x14ac:dyDescent="0.2">
      <c r="A460" s="101"/>
      <c r="B460" s="103"/>
      <c r="C460" s="103"/>
      <c r="D460" s="115"/>
      <c r="E460" s="103"/>
      <c r="F460" s="103"/>
      <c r="G460" s="24" t="s">
        <v>2</v>
      </c>
      <c r="H460" s="19">
        <f t="shared" ref="H460:H461" si="75">J460+K460+L460+M460</f>
        <v>0</v>
      </c>
      <c r="I460" s="19">
        <v>0</v>
      </c>
      <c r="J460" s="19">
        <v>0</v>
      </c>
      <c r="K460" s="19">
        <v>0</v>
      </c>
      <c r="L460" s="19">
        <v>0</v>
      </c>
      <c r="M460" s="19">
        <v>0</v>
      </c>
    </row>
    <row r="461" spans="1:13" s="34" customFormat="1" ht="21" customHeight="1" x14ac:dyDescent="0.2">
      <c r="A461" s="101"/>
      <c r="B461" s="103"/>
      <c r="C461" s="50"/>
      <c r="D461" s="105"/>
      <c r="E461" s="103"/>
      <c r="F461" s="103"/>
      <c r="G461" s="24" t="s">
        <v>3</v>
      </c>
      <c r="H461" s="19">
        <f t="shared" si="75"/>
        <v>0</v>
      </c>
      <c r="I461" s="19">
        <v>0</v>
      </c>
      <c r="J461" s="19">
        <v>0</v>
      </c>
      <c r="K461" s="19">
        <v>0</v>
      </c>
      <c r="L461" s="19">
        <v>0</v>
      </c>
      <c r="M461" s="19">
        <v>0</v>
      </c>
    </row>
    <row r="462" spans="1:13" s="34" customFormat="1" ht="21" customHeight="1" x14ac:dyDescent="0.2">
      <c r="A462" s="101"/>
      <c r="B462" s="103"/>
      <c r="C462" s="50"/>
      <c r="D462" s="105"/>
      <c r="E462" s="103"/>
      <c r="F462" s="103"/>
      <c r="G462" s="24" t="s">
        <v>4</v>
      </c>
      <c r="H462" s="19">
        <f>J462+K462+L462+M462</f>
        <v>0</v>
      </c>
      <c r="I462" s="19">
        <v>0</v>
      </c>
      <c r="J462" s="19">
        <v>0</v>
      </c>
      <c r="K462" s="19">
        <v>0</v>
      </c>
      <c r="L462" s="19">
        <v>0</v>
      </c>
      <c r="M462" s="19">
        <v>0</v>
      </c>
    </row>
    <row r="463" spans="1:13" s="34" customFormat="1" ht="21" customHeight="1" x14ac:dyDescent="0.2">
      <c r="A463" s="101"/>
      <c r="B463" s="48"/>
      <c r="C463" s="45"/>
      <c r="D463" s="49"/>
      <c r="E463" s="48"/>
      <c r="F463" s="48"/>
      <c r="G463" s="24" t="s">
        <v>23</v>
      </c>
      <c r="H463" s="19">
        <f t="shared" ref="H463:H468" si="76">J463+K463+L463+M463</f>
        <v>0</v>
      </c>
      <c r="I463" s="19">
        <v>0</v>
      </c>
      <c r="J463" s="19">
        <v>0</v>
      </c>
      <c r="K463" s="19">
        <v>0</v>
      </c>
      <c r="L463" s="19">
        <v>0</v>
      </c>
      <c r="M463" s="19">
        <v>0</v>
      </c>
    </row>
    <row r="464" spans="1:13" s="34" customFormat="1" ht="21" customHeight="1" x14ac:dyDescent="0.2">
      <c r="A464" s="101"/>
      <c r="B464" s="103"/>
      <c r="C464" s="103"/>
      <c r="D464" s="105"/>
      <c r="E464" s="103"/>
      <c r="F464" s="103"/>
      <c r="G464" s="24" t="s">
        <v>30</v>
      </c>
      <c r="H464" s="19">
        <f>J464+K464+L464+M464</f>
        <v>429013.19999999995</v>
      </c>
      <c r="I464" s="19">
        <f>I477+I490</f>
        <v>70944.100000000006</v>
      </c>
      <c r="J464" s="19">
        <v>0</v>
      </c>
      <c r="K464" s="19">
        <f t="shared" ref="K464:L466" si="77">K477+K490</f>
        <v>424723.1</v>
      </c>
      <c r="L464" s="19">
        <f t="shared" si="77"/>
        <v>4290.1000000000004</v>
      </c>
      <c r="M464" s="19">
        <v>0</v>
      </c>
    </row>
    <row r="465" spans="1:13" s="34" customFormat="1" ht="21" customHeight="1" x14ac:dyDescent="0.2">
      <c r="A465" s="101"/>
      <c r="B465" s="103"/>
      <c r="C465" s="103"/>
      <c r="D465" s="105"/>
      <c r="E465" s="103"/>
      <c r="F465" s="103"/>
      <c r="G465" s="24" t="s">
        <v>31</v>
      </c>
      <c r="H465" s="19">
        <f t="shared" si="76"/>
        <v>840000</v>
      </c>
      <c r="I465" s="19">
        <f>I478+I491</f>
        <v>0</v>
      </c>
      <c r="J465" s="19">
        <v>0</v>
      </c>
      <c r="K465" s="19">
        <f t="shared" si="77"/>
        <v>831600</v>
      </c>
      <c r="L465" s="19">
        <f t="shared" si="77"/>
        <v>8400</v>
      </c>
      <c r="M465" s="19">
        <v>0</v>
      </c>
    </row>
    <row r="466" spans="1:13" s="34" customFormat="1" ht="21" customHeight="1" x14ac:dyDescent="0.2">
      <c r="A466" s="101"/>
      <c r="B466" s="103"/>
      <c r="C466" s="103"/>
      <c r="D466" s="105"/>
      <c r="E466" s="103"/>
      <c r="F466" s="103"/>
      <c r="G466" s="24" t="s">
        <v>32</v>
      </c>
      <c r="H466" s="19">
        <f t="shared" si="76"/>
        <v>0</v>
      </c>
      <c r="I466" s="19">
        <f>I479+I492</f>
        <v>0</v>
      </c>
      <c r="J466" s="19">
        <v>0</v>
      </c>
      <c r="K466" s="19">
        <f t="shared" si="77"/>
        <v>0</v>
      </c>
      <c r="L466" s="19">
        <f t="shared" si="77"/>
        <v>0</v>
      </c>
      <c r="M466" s="19">
        <v>0</v>
      </c>
    </row>
    <row r="467" spans="1:13" s="34" customFormat="1" ht="21" customHeight="1" x14ac:dyDescent="0.2">
      <c r="A467" s="101"/>
      <c r="B467" s="103"/>
      <c r="C467" s="103"/>
      <c r="D467" s="105"/>
      <c r="E467" s="103"/>
      <c r="F467" s="103"/>
      <c r="G467" s="24" t="s">
        <v>33</v>
      </c>
      <c r="H467" s="19">
        <f t="shared" ref="H467" si="78">J467+K467+L467+M467</f>
        <v>0</v>
      </c>
      <c r="I467" s="19">
        <v>0</v>
      </c>
      <c r="J467" s="19">
        <v>0</v>
      </c>
      <c r="K467" s="19">
        <v>0</v>
      </c>
      <c r="L467" s="19">
        <v>0</v>
      </c>
      <c r="M467" s="19">
        <v>0</v>
      </c>
    </row>
    <row r="468" spans="1:13" s="34" customFormat="1" ht="21" customHeight="1" x14ac:dyDescent="0.2">
      <c r="A468" s="102"/>
      <c r="B468" s="104"/>
      <c r="C468" s="104"/>
      <c r="D468" s="106"/>
      <c r="E468" s="104"/>
      <c r="F468" s="104"/>
      <c r="G468" s="24" t="s">
        <v>200</v>
      </c>
      <c r="H468" s="19">
        <f t="shared" si="76"/>
        <v>0</v>
      </c>
      <c r="I468" s="19">
        <v>0</v>
      </c>
      <c r="J468" s="19">
        <v>0</v>
      </c>
      <c r="K468" s="19">
        <v>0</v>
      </c>
      <c r="L468" s="19">
        <v>0</v>
      </c>
      <c r="M468" s="19">
        <v>0</v>
      </c>
    </row>
    <row r="469" spans="1:13" s="34" customFormat="1" ht="100.5" customHeight="1" x14ac:dyDescent="0.2">
      <c r="A469" s="100" t="s">
        <v>133</v>
      </c>
      <c r="B469" s="74" t="s">
        <v>134</v>
      </c>
      <c r="C469" s="74" t="s">
        <v>116</v>
      </c>
      <c r="D469" s="97">
        <v>1200000</v>
      </c>
      <c r="E469" s="74" t="s">
        <v>103</v>
      </c>
      <c r="F469" s="51" t="s">
        <v>159</v>
      </c>
      <c r="G469" s="24" t="s">
        <v>71</v>
      </c>
      <c r="H469" s="19">
        <f>H470+H471+H472+H473+H474+H475+H476+H477+H478+H479+H481</f>
        <v>1200000</v>
      </c>
      <c r="I469" s="19">
        <f>I470+I471+I472+I473+I474+I475+I476+I477+I478+I479+I481</f>
        <v>70944.100000000006</v>
      </c>
      <c r="J469" s="19">
        <f t="shared" ref="J469:M469" si="79">J470+J471+J472+J473+J474+J475+J476+J477+J478+J479+J481</f>
        <v>0</v>
      </c>
      <c r="K469" s="19">
        <f t="shared" si="79"/>
        <v>1188000</v>
      </c>
      <c r="L469" s="19">
        <f t="shared" si="79"/>
        <v>12000</v>
      </c>
      <c r="M469" s="19">
        <f t="shared" si="79"/>
        <v>0</v>
      </c>
    </row>
    <row r="470" spans="1:13" s="34" customFormat="1" ht="18" customHeight="1" x14ac:dyDescent="0.2">
      <c r="A470" s="101"/>
      <c r="B470" s="75"/>
      <c r="C470" s="75"/>
      <c r="D470" s="98"/>
      <c r="E470" s="75"/>
      <c r="F470" s="50"/>
      <c r="G470" s="24" t="s">
        <v>0</v>
      </c>
      <c r="H470" s="19">
        <f>J470+K470+L470+M470</f>
        <v>0</v>
      </c>
      <c r="I470" s="19">
        <v>0</v>
      </c>
      <c r="J470" s="19">
        <v>0</v>
      </c>
      <c r="K470" s="19">
        <v>0</v>
      </c>
      <c r="L470" s="19">
        <v>0</v>
      </c>
      <c r="M470" s="19">
        <v>0</v>
      </c>
    </row>
    <row r="471" spans="1:13" s="34" customFormat="1" ht="18" customHeight="1" x14ac:dyDescent="0.2">
      <c r="A471" s="101"/>
      <c r="B471" s="75"/>
      <c r="C471" s="75"/>
      <c r="D471" s="98"/>
      <c r="E471" s="75"/>
      <c r="F471" s="50"/>
      <c r="G471" s="24" t="s">
        <v>5</v>
      </c>
      <c r="H471" s="19">
        <f t="shared" ref="H471" si="80">J471+K471+L471+M471</f>
        <v>0</v>
      </c>
      <c r="I471" s="19">
        <v>0</v>
      </c>
      <c r="J471" s="19">
        <v>0</v>
      </c>
      <c r="K471" s="19">
        <v>0</v>
      </c>
      <c r="L471" s="19">
        <v>0</v>
      </c>
      <c r="M471" s="19">
        <v>0</v>
      </c>
    </row>
    <row r="472" spans="1:13" s="34" customFormat="1" ht="18" customHeight="1" x14ac:dyDescent="0.2">
      <c r="A472" s="101"/>
      <c r="B472" s="75"/>
      <c r="C472" s="75"/>
      <c r="D472" s="98"/>
      <c r="E472" s="75"/>
      <c r="F472" s="50"/>
      <c r="G472" s="24" t="s">
        <v>1</v>
      </c>
      <c r="H472" s="19">
        <f>J472+K472+L472+M472</f>
        <v>0</v>
      </c>
      <c r="I472" s="19">
        <v>0</v>
      </c>
      <c r="J472" s="19">
        <v>0</v>
      </c>
      <c r="K472" s="19">
        <v>0</v>
      </c>
      <c r="L472" s="19">
        <v>0</v>
      </c>
      <c r="M472" s="19">
        <v>0</v>
      </c>
    </row>
    <row r="473" spans="1:13" s="34" customFormat="1" ht="18" customHeight="1" x14ac:dyDescent="0.2">
      <c r="A473" s="101"/>
      <c r="B473" s="75"/>
      <c r="C473" s="75"/>
      <c r="D473" s="98"/>
      <c r="E473" s="75"/>
      <c r="F473" s="50"/>
      <c r="G473" s="24" t="s">
        <v>2</v>
      </c>
      <c r="H473" s="19">
        <f t="shared" ref="H473:H474" si="81">J473+K473+L473+M473</f>
        <v>0</v>
      </c>
      <c r="I473" s="19">
        <v>0</v>
      </c>
      <c r="J473" s="19">
        <v>0</v>
      </c>
      <c r="K473" s="19">
        <v>0</v>
      </c>
      <c r="L473" s="19">
        <v>0</v>
      </c>
      <c r="M473" s="19">
        <v>0</v>
      </c>
    </row>
    <row r="474" spans="1:13" s="34" customFormat="1" ht="18" customHeight="1" x14ac:dyDescent="0.2">
      <c r="A474" s="101"/>
      <c r="B474" s="75"/>
      <c r="C474" s="75"/>
      <c r="D474" s="98"/>
      <c r="E474" s="75"/>
      <c r="F474" s="50"/>
      <c r="G474" s="24" t="s">
        <v>3</v>
      </c>
      <c r="H474" s="19">
        <f t="shared" si="81"/>
        <v>0</v>
      </c>
      <c r="I474" s="19">
        <v>0</v>
      </c>
      <c r="J474" s="19">
        <v>0</v>
      </c>
      <c r="K474" s="19">
        <v>0</v>
      </c>
      <c r="L474" s="19">
        <v>0</v>
      </c>
      <c r="M474" s="19">
        <v>0</v>
      </c>
    </row>
    <row r="475" spans="1:13" s="34" customFormat="1" ht="18" customHeight="1" x14ac:dyDescent="0.2">
      <c r="A475" s="101"/>
      <c r="B475" s="75"/>
      <c r="C475" s="75"/>
      <c r="D475" s="98"/>
      <c r="E475" s="75"/>
      <c r="F475" s="50"/>
      <c r="G475" s="24" t="s">
        <v>4</v>
      </c>
      <c r="H475" s="19">
        <f>J475+K475+L475+M475</f>
        <v>0</v>
      </c>
      <c r="I475" s="19">
        <v>0</v>
      </c>
      <c r="J475" s="19">
        <v>0</v>
      </c>
      <c r="K475" s="19">
        <v>0</v>
      </c>
      <c r="L475" s="19">
        <v>0</v>
      </c>
      <c r="M475" s="19">
        <v>0</v>
      </c>
    </row>
    <row r="476" spans="1:13" s="34" customFormat="1" ht="18" customHeight="1" x14ac:dyDescent="0.2">
      <c r="A476" s="101"/>
      <c r="B476" s="75"/>
      <c r="C476" s="75"/>
      <c r="D476" s="98"/>
      <c r="E476" s="75"/>
      <c r="F476" s="50"/>
      <c r="G476" s="24" t="s">
        <v>23</v>
      </c>
      <c r="H476" s="19">
        <f t="shared" ref="H476:H481" si="82">J476+K476+L476+M476</f>
        <v>0</v>
      </c>
      <c r="I476" s="19">
        <v>0</v>
      </c>
      <c r="J476" s="19">
        <v>0</v>
      </c>
      <c r="K476" s="19">
        <v>0</v>
      </c>
      <c r="L476" s="19">
        <v>0</v>
      </c>
      <c r="M476" s="19">
        <v>0</v>
      </c>
    </row>
    <row r="477" spans="1:13" s="34" customFormat="1" ht="18" customHeight="1" x14ac:dyDescent="0.2">
      <c r="A477" s="101"/>
      <c r="B477" s="75"/>
      <c r="C477" s="75"/>
      <c r="D477" s="98"/>
      <c r="E477" s="75"/>
      <c r="F477" s="50"/>
      <c r="G477" s="24" t="s">
        <v>30</v>
      </c>
      <c r="H477" s="19">
        <f t="shared" si="82"/>
        <v>360000</v>
      </c>
      <c r="I477" s="19">
        <v>70944.100000000006</v>
      </c>
      <c r="J477" s="19">
        <v>0</v>
      </c>
      <c r="K477" s="19">
        <v>356400</v>
      </c>
      <c r="L477" s="19">
        <v>3600</v>
      </c>
      <c r="M477" s="19">
        <v>0</v>
      </c>
    </row>
    <row r="478" spans="1:13" s="34" customFormat="1" ht="18" customHeight="1" x14ac:dyDescent="0.2">
      <c r="A478" s="101"/>
      <c r="B478" s="75"/>
      <c r="C478" s="75"/>
      <c r="D478" s="98"/>
      <c r="E478" s="75"/>
      <c r="F478" s="50"/>
      <c r="G478" s="24" t="s">
        <v>31</v>
      </c>
      <c r="H478" s="19">
        <f t="shared" si="82"/>
        <v>840000</v>
      </c>
      <c r="I478" s="19">
        <v>0</v>
      </c>
      <c r="J478" s="19">
        <v>0</v>
      </c>
      <c r="K478" s="19">
        <v>831600</v>
      </c>
      <c r="L478" s="19">
        <v>8400</v>
      </c>
      <c r="M478" s="19">
        <v>0</v>
      </c>
    </row>
    <row r="479" spans="1:13" s="34" customFormat="1" ht="18" customHeight="1" x14ac:dyDescent="0.2">
      <c r="A479" s="101"/>
      <c r="B479" s="75"/>
      <c r="C479" s="75"/>
      <c r="D479" s="98"/>
      <c r="E479" s="75"/>
      <c r="F479" s="50"/>
      <c r="G479" s="24" t="s">
        <v>32</v>
      </c>
      <c r="H479" s="19">
        <f t="shared" si="82"/>
        <v>0</v>
      </c>
      <c r="I479" s="19">
        <v>0</v>
      </c>
      <c r="J479" s="19">
        <v>0</v>
      </c>
      <c r="K479" s="19">
        <v>0</v>
      </c>
      <c r="L479" s="19">
        <v>0</v>
      </c>
      <c r="M479" s="19">
        <v>0</v>
      </c>
    </row>
    <row r="480" spans="1:13" s="34" customFormat="1" ht="18" customHeight="1" x14ac:dyDescent="0.2">
      <c r="A480" s="101"/>
      <c r="B480" s="75"/>
      <c r="C480" s="75"/>
      <c r="D480" s="98"/>
      <c r="E480" s="75"/>
      <c r="F480" s="50"/>
      <c r="G480" s="24" t="s">
        <v>33</v>
      </c>
      <c r="H480" s="19">
        <f t="shared" ref="H480" si="83">J480+K480+L480+M480</f>
        <v>0</v>
      </c>
      <c r="I480" s="19">
        <v>0</v>
      </c>
      <c r="J480" s="19">
        <v>0</v>
      </c>
      <c r="K480" s="19">
        <v>0</v>
      </c>
      <c r="L480" s="19">
        <v>0</v>
      </c>
      <c r="M480" s="19">
        <v>0</v>
      </c>
    </row>
    <row r="481" spans="1:33" s="34" customFormat="1" ht="18" customHeight="1" x14ac:dyDescent="0.2">
      <c r="A481" s="102"/>
      <c r="B481" s="76"/>
      <c r="C481" s="76"/>
      <c r="D481" s="99"/>
      <c r="E481" s="76"/>
      <c r="F481" s="52"/>
      <c r="G481" s="24" t="s">
        <v>200</v>
      </c>
      <c r="H481" s="19">
        <f t="shared" si="82"/>
        <v>0</v>
      </c>
      <c r="I481" s="19">
        <v>0</v>
      </c>
      <c r="J481" s="19">
        <v>0</v>
      </c>
      <c r="K481" s="19">
        <v>0</v>
      </c>
      <c r="L481" s="19">
        <v>0</v>
      </c>
      <c r="M481" s="19">
        <v>0</v>
      </c>
    </row>
    <row r="482" spans="1:33" s="34" customFormat="1" ht="100.5" customHeight="1" x14ac:dyDescent="0.2">
      <c r="A482" s="100" t="s">
        <v>138</v>
      </c>
      <c r="B482" s="68" t="s">
        <v>127</v>
      </c>
      <c r="C482" s="74" t="s">
        <v>142</v>
      </c>
      <c r="D482" s="97">
        <v>69012.899999999994</v>
      </c>
      <c r="E482" s="74" t="s">
        <v>146</v>
      </c>
      <c r="F482" s="74" t="s">
        <v>146</v>
      </c>
      <c r="G482" s="24" t="s">
        <v>71</v>
      </c>
      <c r="H482" s="19">
        <f>H483+H484+H485+H486+H487+H488+H489+H490+H491+H492+H494</f>
        <v>69013.200000000012</v>
      </c>
      <c r="I482" s="19">
        <f>I483+I484+I485+I486+I487+I488+I489+I490+I491+I492+I494</f>
        <v>0</v>
      </c>
      <c r="J482" s="19">
        <f t="shared" ref="J482:M482" si="84">J483+J484+J485+J486+J487+J488+J489+J490+J491+J492+J494</f>
        <v>0</v>
      </c>
      <c r="K482" s="19">
        <f t="shared" si="84"/>
        <v>68323.100000000006</v>
      </c>
      <c r="L482" s="19">
        <f t="shared" si="84"/>
        <v>690.1</v>
      </c>
      <c r="M482" s="19">
        <f t="shared" si="84"/>
        <v>0</v>
      </c>
      <c r="AG482" s="34" t="s">
        <v>128</v>
      </c>
    </row>
    <row r="483" spans="1:33" s="34" customFormat="1" ht="21" customHeight="1" x14ac:dyDescent="0.2">
      <c r="A483" s="101"/>
      <c r="B483" s="69"/>
      <c r="C483" s="75"/>
      <c r="D483" s="98"/>
      <c r="E483" s="75"/>
      <c r="F483" s="75"/>
      <c r="G483" s="24" t="s">
        <v>0</v>
      </c>
      <c r="H483" s="19">
        <f>J483+K483+L483+M483</f>
        <v>0</v>
      </c>
      <c r="I483" s="19">
        <v>0</v>
      </c>
      <c r="J483" s="19">
        <v>0</v>
      </c>
      <c r="K483" s="19">
        <v>0</v>
      </c>
      <c r="L483" s="19">
        <v>0</v>
      </c>
      <c r="M483" s="19">
        <v>0</v>
      </c>
    </row>
    <row r="484" spans="1:33" s="34" customFormat="1" ht="21" customHeight="1" x14ac:dyDescent="0.2">
      <c r="A484" s="101"/>
      <c r="B484" s="69"/>
      <c r="C484" s="75"/>
      <c r="D484" s="98"/>
      <c r="E484" s="75"/>
      <c r="F484" s="75"/>
      <c r="G484" s="24" t="s">
        <v>5</v>
      </c>
      <c r="H484" s="19">
        <f t="shared" ref="H484" si="85">J484+K484+L484+M484</f>
        <v>0</v>
      </c>
      <c r="I484" s="19">
        <v>0</v>
      </c>
      <c r="J484" s="19">
        <v>0</v>
      </c>
      <c r="K484" s="19">
        <v>0</v>
      </c>
      <c r="L484" s="19">
        <v>0</v>
      </c>
      <c r="M484" s="19">
        <v>0</v>
      </c>
    </row>
    <row r="485" spans="1:33" s="34" customFormat="1" ht="21" customHeight="1" x14ac:dyDescent="0.2">
      <c r="A485" s="101"/>
      <c r="B485" s="69"/>
      <c r="C485" s="75"/>
      <c r="D485" s="98"/>
      <c r="E485" s="75"/>
      <c r="F485" s="75"/>
      <c r="G485" s="24" t="s">
        <v>1</v>
      </c>
      <c r="H485" s="19">
        <f>J485+K485+L485+M485</f>
        <v>0</v>
      </c>
      <c r="I485" s="19">
        <v>0</v>
      </c>
      <c r="J485" s="19">
        <v>0</v>
      </c>
      <c r="K485" s="19">
        <v>0</v>
      </c>
      <c r="L485" s="19">
        <v>0</v>
      </c>
      <c r="M485" s="19">
        <v>0</v>
      </c>
    </row>
    <row r="486" spans="1:33" s="34" customFormat="1" ht="21" customHeight="1" x14ac:dyDescent="0.2">
      <c r="A486" s="101"/>
      <c r="B486" s="69"/>
      <c r="C486" s="75"/>
      <c r="D486" s="98"/>
      <c r="E486" s="75"/>
      <c r="F486" s="75"/>
      <c r="G486" s="24" t="s">
        <v>2</v>
      </c>
      <c r="H486" s="19">
        <f t="shared" ref="H486:H487" si="86">J486+K486+L486+M486</f>
        <v>0</v>
      </c>
      <c r="I486" s="19">
        <v>0</v>
      </c>
      <c r="J486" s="19">
        <v>0</v>
      </c>
      <c r="K486" s="19">
        <v>0</v>
      </c>
      <c r="L486" s="19">
        <v>0</v>
      </c>
      <c r="M486" s="19">
        <v>0</v>
      </c>
    </row>
    <row r="487" spans="1:33" s="34" customFormat="1" ht="21" customHeight="1" x14ac:dyDescent="0.2">
      <c r="A487" s="101"/>
      <c r="B487" s="69"/>
      <c r="C487" s="75"/>
      <c r="D487" s="98"/>
      <c r="E487" s="75"/>
      <c r="F487" s="75"/>
      <c r="G487" s="24" t="s">
        <v>3</v>
      </c>
      <c r="H487" s="19">
        <f t="shared" si="86"/>
        <v>0</v>
      </c>
      <c r="I487" s="19">
        <v>0</v>
      </c>
      <c r="J487" s="19">
        <v>0</v>
      </c>
      <c r="K487" s="19">
        <v>0</v>
      </c>
      <c r="L487" s="19">
        <v>0</v>
      </c>
      <c r="M487" s="19">
        <v>0</v>
      </c>
    </row>
    <row r="488" spans="1:33" s="34" customFormat="1" ht="21" customHeight="1" x14ac:dyDescent="0.2">
      <c r="A488" s="101"/>
      <c r="B488" s="69"/>
      <c r="C488" s="75"/>
      <c r="D488" s="98"/>
      <c r="E488" s="75"/>
      <c r="F488" s="75"/>
      <c r="G488" s="24" t="s">
        <v>4</v>
      </c>
      <c r="H488" s="19">
        <f>J488+K488+L488+M488</f>
        <v>0</v>
      </c>
      <c r="I488" s="19">
        <v>0</v>
      </c>
      <c r="J488" s="19">
        <v>0</v>
      </c>
      <c r="K488" s="19">
        <v>0</v>
      </c>
      <c r="L488" s="19">
        <v>0</v>
      </c>
      <c r="M488" s="19">
        <v>0</v>
      </c>
    </row>
    <row r="489" spans="1:33" s="34" customFormat="1" ht="21" customHeight="1" x14ac:dyDescent="0.2">
      <c r="A489" s="101"/>
      <c r="B489" s="69"/>
      <c r="C489" s="75"/>
      <c r="D489" s="98"/>
      <c r="E489" s="75"/>
      <c r="F489" s="75"/>
      <c r="G489" s="24" t="s">
        <v>23</v>
      </c>
      <c r="H489" s="19">
        <f t="shared" ref="H489:H494" si="87">J489+K489+L489+M489</f>
        <v>0</v>
      </c>
      <c r="I489" s="19">
        <v>0</v>
      </c>
      <c r="J489" s="19">
        <v>0</v>
      </c>
      <c r="K489" s="19">
        <v>0</v>
      </c>
      <c r="L489" s="19">
        <v>0</v>
      </c>
      <c r="M489" s="19">
        <v>0</v>
      </c>
    </row>
    <row r="490" spans="1:33" s="34" customFormat="1" ht="21" customHeight="1" x14ac:dyDescent="0.2">
      <c r="A490" s="101"/>
      <c r="B490" s="69"/>
      <c r="C490" s="75"/>
      <c r="D490" s="98"/>
      <c r="E490" s="75"/>
      <c r="F490" s="75"/>
      <c r="G490" s="24" t="s">
        <v>30</v>
      </c>
      <c r="H490" s="19">
        <f t="shared" si="87"/>
        <v>69013.200000000012</v>
      </c>
      <c r="I490" s="19">
        <v>0</v>
      </c>
      <c r="J490" s="19">
        <v>0</v>
      </c>
      <c r="K490" s="19">
        <f>68322.8+2-1.7</f>
        <v>68323.100000000006</v>
      </c>
      <c r="L490" s="19">
        <v>690.1</v>
      </c>
      <c r="M490" s="19">
        <v>0</v>
      </c>
    </row>
    <row r="491" spans="1:33" s="34" customFormat="1" ht="21" customHeight="1" x14ac:dyDescent="0.2">
      <c r="A491" s="101"/>
      <c r="B491" s="69"/>
      <c r="C491" s="75"/>
      <c r="D491" s="98"/>
      <c r="E491" s="75"/>
      <c r="F491" s="75"/>
      <c r="G491" s="24" t="s">
        <v>31</v>
      </c>
      <c r="H491" s="19">
        <f t="shared" si="87"/>
        <v>0</v>
      </c>
      <c r="I491" s="19">
        <v>0</v>
      </c>
      <c r="J491" s="19">
        <v>0</v>
      </c>
      <c r="K491" s="19">
        <v>0</v>
      </c>
      <c r="L491" s="19">
        <v>0</v>
      </c>
      <c r="M491" s="19">
        <v>0</v>
      </c>
    </row>
    <row r="492" spans="1:33" s="34" customFormat="1" ht="21" customHeight="1" x14ac:dyDescent="0.2">
      <c r="A492" s="101"/>
      <c r="B492" s="69"/>
      <c r="C492" s="75"/>
      <c r="D492" s="98"/>
      <c r="E492" s="75"/>
      <c r="F492" s="75"/>
      <c r="G492" s="24" t="s">
        <v>32</v>
      </c>
      <c r="H492" s="19">
        <f t="shared" si="87"/>
        <v>0</v>
      </c>
      <c r="I492" s="19">
        <v>0</v>
      </c>
      <c r="J492" s="19">
        <v>0</v>
      </c>
      <c r="K492" s="19">
        <v>0</v>
      </c>
      <c r="L492" s="19">
        <v>0</v>
      </c>
      <c r="M492" s="19">
        <v>0</v>
      </c>
    </row>
    <row r="493" spans="1:33" s="34" customFormat="1" ht="21" customHeight="1" x14ac:dyDescent="0.2">
      <c r="A493" s="101"/>
      <c r="B493" s="69"/>
      <c r="C493" s="75"/>
      <c r="D493" s="98"/>
      <c r="E493" s="75"/>
      <c r="F493" s="75"/>
      <c r="G493" s="24" t="s">
        <v>33</v>
      </c>
      <c r="H493" s="19">
        <f t="shared" ref="H493" si="88">J493+K493+L493+M493</f>
        <v>0</v>
      </c>
      <c r="I493" s="19">
        <v>0</v>
      </c>
      <c r="J493" s="19">
        <v>0</v>
      </c>
      <c r="K493" s="19">
        <v>0</v>
      </c>
      <c r="L493" s="19">
        <v>0</v>
      </c>
      <c r="M493" s="19">
        <v>0</v>
      </c>
    </row>
    <row r="494" spans="1:33" s="34" customFormat="1" ht="21" customHeight="1" x14ac:dyDescent="0.2">
      <c r="A494" s="102"/>
      <c r="B494" s="70"/>
      <c r="C494" s="76"/>
      <c r="D494" s="99"/>
      <c r="E494" s="76"/>
      <c r="F494" s="76"/>
      <c r="G494" s="24" t="s">
        <v>200</v>
      </c>
      <c r="H494" s="19">
        <f t="shared" si="87"/>
        <v>0</v>
      </c>
      <c r="I494" s="19">
        <v>0</v>
      </c>
      <c r="J494" s="19">
        <v>0</v>
      </c>
      <c r="K494" s="19">
        <v>0</v>
      </c>
      <c r="L494" s="19">
        <v>0</v>
      </c>
      <c r="M494" s="19">
        <v>0</v>
      </c>
    </row>
    <row r="495" spans="1:33" s="34" customFormat="1" ht="95.25" customHeight="1" x14ac:dyDescent="0.2">
      <c r="A495" s="68" t="s">
        <v>144</v>
      </c>
      <c r="B495" s="74"/>
      <c r="C495" s="74"/>
      <c r="D495" s="97"/>
      <c r="E495" s="74"/>
      <c r="F495" s="74"/>
      <c r="G495" s="24" t="s">
        <v>71</v>
      </c>
      <c r="H495" s="19">
        <f>H496+H497+H498+H499+H500+H501+H502+H503+H504+H505+H507</f>
        <v>2577072.7000000002</v>
      </c>
      <c r="I495" s="19">
        <f>I496+I497+I498+I499+I500+I501+I502+I503+I504+I505+I507</f>
        <v>0</v>
      </c>
      <c r="J495" s="19">
        <f t="shared" ref="J495:M495" si="89">J496+J497+J498+J499+J500+J501+J502+J503+J504+J505+J507</f>
        <v>0</v>
      </c>
      <c r="K495" s="19">
        <f t="shared" si="89"/>
        <v>2551302</v>
      </c>
      <c r="L495" s="19">
        <f t="shared" si="89"/>
        <v>25770.7</v>
      </c>
      <c r="M495" s="19">
        <f t="shared" si="89"/>
        <v>0</v>
      </c>
    </row>
    <row r="496" spans="1:33" s="34" customFormat="1" ht="23.25" customHeight="1" x14ac:dyDescent="0.2">
      <c r="A496" s="69"/>
      <c r="B496" s="75"/>
      <c r="C496" s="75"/>
      <c r="D496" s="98"/>
      <c r="E496" s="75"/>
      <c r="F496" s="75"/>
      <c r="G496" s="24" t="s">
        <v>0</v>
      </c>
      <c r="H496" s="19">
        <f>J496+K496+L496+M496</f>
        <v>0</v>
      </c>
      <c r="I496" s="19">
        <v>0</v>
      </c>
      <c r="J496" s="19">
        <v>0</v>
      </c>
      <c r="K496" s="19">
        <v>0</v>
      </c>
      <c r="L496" s="19">
        <v>0</v>
      </c>
      <c r="M496" s="19">
        <v>0</v>
      </c>
    </row>
    <row r="497" spans="1:33" s="34" customFormat="1" ht="28.5" customHeight="1" x14ac:dyDescent="0.2">
      <c r="A497" s="69"/>
      <c r="B497" s="75"/>
      <c r="C497" s="75"/>
      <c r="D497" s="98"/>
      <c r="E497" s="75"/>
      <c r="F497" s="75"/>
      <c r="G497" s="24" t="s">
        <v>5</v>
      </c>
      <c r="H497" s="19">
        <f t="shared" ref="H497" si="90">J497+K497+L497+M497</f>
        <v>0</v>
      </c>
      <c r="I497" s="19">
        <v>0</v>
      </c>
      <c r="J497" s="19">
        <v>0</v>
      </c>
      <c r="K497" s="19">
        <v>0</v>
      </c>
      <c r="L497" s="19">
        <v>0</v>
      </c>
      <c r="M497" s="19">
        <v>0</v>
      </c>
    </row>
    <row r="498" spans="1:33" s="34" customFormat="1" ht="28.5" customHeight="1" x14ac:dyDescent="0.2">
      <c r="A498" s="69"/>
      <c r="B498" s="75"/>
      <c r="C498" s="75"/>
      <c r="D498" s="98"/>
      <c r="E498" s="75"/>
      <c r="F498" s="75"/>
      <c r="G498" s="24" t="s">
        <v>1</v>
      </c>
      <c r="H498" s="19">
        <f>J498+K498+L498+M498</f>
        <v>0</v>
      </c>
      <c r="I498" s="19">
        <v>0</v>
      </c>
      <c r="J498" s="19">
        <v>0</v>
      </c>
      <c r="K498" s="19">
        <v>0</v>
      </c>
      <c r="L498" s="19">
        <v>0</v>
      </c>
      <c r="M498" s="19">
        <v>0</v>
      </c>
    </row>
    <row r="499" spans="1:33" s="34" customFormat="1" ht="28.5" customHeight="1" x14ac:dyDescent="0.2">
      <c r="A499" s="69"/>
      <c r="B499" s="75"/>
      <c r="C499" s="75"/>
      <c r="D499" s="98"/>
      <c r="E499" s="75"/>
      <c r="F499" s="75"/>
      <c r="G499" s="24" t="s">
        <v>2</v>
      </c>
      <c r="H499" s="19">
        <f t="shared" ref="H499:H500" si="91">J499+K499+L499+M499</f>
        <v>0</v>
      </c>
      <c r="I499" s="19">
        <v>0</v>
      </c>
      <c r="J499" s="19">
        <v>0</v>
      </c>
      <c r="K499" s="19">
        <v>0</v>
      </c>
      <c r="L499" s="19">
        <v>0</v>
      </c>
      <c r="M499" s="19">
        <v>0</v>
      </c>
    </row>
    <row r="500" spans="1:33" s="34" customFormat="1" ht="28.5" customHeight="1" x14ac:dyDescent="0.2">
      <c r="A500" s="69"/>
      <c r="B500" s="75"/>
      <c r="C500" s="75"/>
      <c r="D500" s="98"/>
      <c r="E500" s="75"/>
      <c r="F500" s="75"/>
      <c r="G500" s="24" t="s">
        <v>3</v>
      </c>
      <c r="H500" s="19">
        <f t="shared" si="91"/>
        <v>0</v>
      </c>
      <c r="I500" s="19">
        <v>0</v>
      </c>
      <c r="J500" s="19">
        <v>0</v>
      </c>
      <c r="K500" s="19">
        <v>0</v>
      </c>
      <c r="L500" s="19">
        <v>0</v>
      </c>
      <c r="M500" s="19">
        <v>0</v>
      </c>
    </row>
    <row r="501" spans="1:33" s="34" customFormat="1" ht="28.5" customHeight="1" x14ac:dyDescent="0.2">
      <c r="A501" s="69"/>
      <c r="B501" s="75"/>
      <c r="C501" s="75"/>
      <c r="D501" s="98"/>
      <c r="E501" s="75"/>
      <c r="F501" s="75"/>
      <c r="G501" s="24" t="s">
        <v>4</v>
      </c>
      <c r="H501" s="19">
        <f>J501+K501+L501+M501</f>
        <v>0</v>
      </c>
      <c r="I501" s="19">
        <v>0</v>
      </c>
      <c r="J501" s="19">
        <v>0</v>
      </c>
      <c r="K501" s="19">
        <v>0</v>
      </c>
      <c r="L501" s="19">
        <v>0</v>
      </c>
      <c r="M501" s="19">
        <v>0</v>
      </c>
    </row>
    <row r="502" spans="1:33" s="34" customFormat="1" ht="28.5" customHeight="1" x14ac:dyDescent="0.2">
      <c r="A502" s="69"/>
      <c r="B502" s="75"/>
      <c r="C502" s="75"/>
      <c r="D502" s="98"/>
      <c r="E502" s="75"/>
      <c r="F502" s="75"/>
      <c r="G502" s="24" t="s">
        <v>23</v>
      </c>
      <c r="H502" s="19">
        <f t="shared" ref="H502:H507" si="92">J502+K502+L502+M502</f>
        <v>0</v>
      </c>
      <c r="I502" s="19">
        <v>0</v>
      </c>
      <c r="J502" s="19">
        <v>0</v>
      </c>
      <c r="K502" s="19">
        <v>0</v>
      </c>
      <c r="L502" s="19">
        <v>0</v>
      </c>
      <c r="M502" s="19">
        <v>0</v>
      </c>
    </row>
    <row r="503" spans="1:33" s="34" customFormat="1" ht="28.5" customHeight="1" x14ac:dyDescent="0.2">
      <c r="A503" s="69"/>
      <c r="B503" s="75"/>
      <c r="C503" s="75"/>
      <c r="D503" s="98"/>
      <c r="E503" s="75"/>
      <c r="F503" s="75"/>
      <c r="G503" s="24" t="s">
        <v>30</v>
      </c>
      <c r="H503" s="19">
        <f>J503+K503+L503+M503</f>
        <v>808080.8</v>
      </c>
      <c r="I503" s="19">
        <v>0</v>
      </c>
      <c r="J503" s="19">
        <v>0</v>
      </c>
      <c r="K503" s="19">
        <f>K516</f>
        <v>800000</v>
      </c>
      <c r="L503" s="19">
        <f>L516</f>
        <v>8080.8</v>
      </c>
      <c r="M503" s="19">
        <v>0</v>
      </c>
    </row>
    <row r="504" spans="1:33" s="34" customFormat="1" ht="28.5" customHeight="1" x14ac:dyDescent="0.2">
      <c r="A504" s="69"/>
      <c r="B504" s="75"/>
      <c r="C504" s="75"/>
      <c r="D504" s="98"/>
      <c r="E504" s="75"/>
      <c r="F504" s="75"/>
      <c r="G504" s="24" t="s">
        <v>31</v>
      </c>
      <c r="H504" s="19">
        <f t="shared" si="92"/>
        <v>1768991.9</v>
      </c>
      <c r="I504" s="19">
        <v>0</v>
      </c>
      <c r="J504" s="19">
        <v>0</v>
      </c>
      <c r="K504" s="19">
        <f>K517</f>
        <v>1751302</v>
      </c>
      <c r="L504" s="19">
        <f>L517</f>
        <v>17689.900000000001</v>
      </c>
      <c r="M504" s="19">
        <v>0</v>
      </c>
    </row>
    <row r="505" spans="1:33" s="34" customFormat="1" ht="28.5" customHeight="1" x14ac:dyDescent="0.2">
      <c r="A505" s="69"/>
      <c r="B505" s="75"/>
      <c r="C505" s="75"/>
      <c r="D505" s="98"/>
      <c r="E505" s="75"/>
      <c r="F505" s="75"/>
      <c r="G505" s="24" t="s">
        <v>32</v>
      </c>
      <c r="H505" s="19">
        <f t="shared" si="92"/>
        <v>0</v>
      </c>
      <c r="I505" s="19">
        <v>0</v>
      </c>
      <c r="J505" s="19">
        <v>0</v>
      </c>
      <c r="K505" s="19">
        <v>0</v>
      </c>
      <c r="L505" s="19">
        <v>0</v>
      </c>
      <c r="M505" s="19">
        <v>0</v>
      </c>
      <c r="AG505" s="53"/>
    </row>
    <row r="506" spans="1:33" s="34" customFormat="1" ht="28.5" customHeight="1" x14ac:dyDescent="0.2">
      <c r="A506" s="69"/>
      <c r="B506" s="75"/>
      <c r="C506" s="75"/>
      <c r="D506" s="98"/>
      <c r="E506" s="75"/>
      <c r="F506" s="75"/>
      <c r="G506" s="24" t="s">
        <v>33</v>
      </c>
      <c r="H506" s="19">
        <f t="shared" ref="H506" si="93">J506+K506+L506+M506</f>
        <v>0</v>
      </c>
      <c r="I506" s="19">
        <v>0</v>
      </c>
      <c r="J506" s="19">
        <v>0</v>
      </c>
      <c r="K506" s="19">
        <v>0</v>
      </c>
      <c r="L506" s="19">
        <v>0</v>
      </c>
      <c r="M506" s="19">
        <v>0</v>
      </c>
      <c r="AG506" s="53"/>
    </row>
    <row r="507" spans="1:33" s="34" customFormat="1" ht="28.5" customHeight="1" x14ac:dyDescent="0.2">
      <c r="A507" s="70"/>
      <c r="B507" s="76"/>
      <c r="C507" s="76"/>
      <c r="D507" s="99"/>
      <c r="E507" s="76"/>
      <c r="F507" s="76"/>
      <c r="G507" s="24" t="s">
        <v>200</v>
      </c>
      <c r="H507" s="19">
        <f t="shared" si="92"/>
        <v>0</v>
      </c>
      <c r="I507" s="19">
        <v>0</v>
      </c>
      <c r="J507" s="19">
        <v>0</v>
      </c>
      <c r="K507" s="19">
        <v>0</v>
      </c>
      <c r="L507" s="19">
        <v>0</v>
      </c>
      <c r="M507" s="19">
        <v>0</v>
      </c>
    </row>
    <row r="508" spans="1:33" s="34" customFormat="1" ht="101.25" customHeight="1" x14ac:dyDescent="0.2">
      <c r="A508" s="68" t="s">
        <v>143</v>
      </c>
      <c r="B508" s="74" t="s">
        <v>122</v>
      </c>
      <c r="C508" s="74" t="s">
        <v>119</v>
      </c>
      <c r="D508" s="97">
        <v>2577072.7000000002</v>
      </c>
      <c r="E508" s="74" t="s">
        <v>103</v>
      </c>
      <c r="F508" s="74" t="s">
        <v>160</v>
      </c>
      <c r="G508" s="24" t="s">
        <v>71</v>
      </c>
      <c r="H508" s="19">
        <f>H509+H510+H511+H512+H513+H514+H515+H516+H517+H518+H520</f>
        <v>2577072.7000000002</v>
      </c>
      <c r="I508" s="19">
        <f>I509+I510+I511+I512+I513+I514+I515+I516+I517+I518+I520</f>
        <v>0</v>
      </c>
      <c r="J508" s="19">
        <f t="shared" ref="J508:M508" si="94">J509+J510+J511+J512+J513+J514+J515+J516+J517+J518+J520</f>
        <v>0</v>
      </c>
      <c r="K508" s="19">
        <f>K509+K510+K511+K512+K513+K514+K515+K516+K517+K518+K520</f>
        <v>2551302</v>
      </c>
      <c r="L508" s="19">
        <f t="shared" si="94"/>
        <v>25770.7</v>
      </c>
      <c r="M508" s="19">
        <f t="shared" si="94"/>
        <v>0</v>
      </c>
    </row>
    <row r="509" spans="1:33" s="34" customFormat="1" ht="28.5" customHeight="1" x14ac:dyDescent="0.2">
      <c r="A509" s="69"/>
      <c r="B509" s="75"/>
      <c r="C509" s="75"/>
      <c r="D509" s="98"/>
      <c r="E509" s="75"/>
      <c r="F509" s="75"/>
      <c r="G509" s="24" t="s">
        <v>0</v>
      </c>
      <c r="H509" s="19">
        <f>J509+K509+L509+M509</f>
        <v>0</v>
      </c>
      <c r="I509" s="19">
        <v>0</v>
      </c>
      <c r="J509" s="19">
        <v>0</v>
      </c>
      <c r="K509" s="19">
        <v>0</v>
      </c>
      <c r="L509" s="19">
        <v>0</v>
      </c>
      <c r="M509" s="19">
        <v>0</v>
      </c>
    </row>
    <row r="510" spans="1:33" s="34" customFormat="1" ht="28.5" customHeight="1" x14ac:dyDescent="0.2">
      <c r="A510" s="69"/>
      <c r="B510" s="75"/>
      <c r="C510" s="75"/>
      <c r="D510" s="98"/>
      <c r="E510" s="75"/>
      <c r="F510" s="75"/>
      <c r="G510" s="24" t="s">
        <v>5</v>
      </c>
      <c r="H510" s="19">
        <f t="shared" ref="H510" si="95">J510+K510+L510+M510</f>
        <v>0</v>
      </c>
      <c r="I510" s="19">
        <v>0</v>
      </c>
      <c r="J510" s="19">
        <v>0</v>
      </c>
      <c r="K510" s="19">
        <v>0</v>
      </c>
      <c r="L510" s="19">
        <v>0</v>
      </c>
      <c r="M510" s="19">
        <v>0</v>
      </c>
    </row>
    <row r="511" spans="1:33" s="34" customFormat="1" ht="28.5" customHeight="1" x14ac:dyDescent="0.2">
      <c r="A511" s="69"/>
      <c r="B511" s="75"/>
      <c r="C511" s="75"/>
      <c r="D511" s="98"/>
      <c r="E511" s="75"/>
      <c r="F511" s="75"/>
      <c r="G511" s="24" t="s">
        <v>1</v>
      </c>
      <c r="H511" s="19">
        <f>J511+K511+L511+M511</f>
        <v>0</v>
      </c>
      <c r="I511" s="19">
        <v>0</v>
      </c>
      <c r="J511" s="19">
        <v>0</v>
      </c>
      <c r="K511" s="19">
        <v>0</v>
      </c>
      <c r="L511" s="19">
        <v>0</v>
      </c>
      <c r="M511" s="19">
        <v>0</v>
      </c>
    </row>
    <row r="512" spans="1:33" s="34" customFormat="1" ht="28.5" customHeight="1" x14ac:dyDescent="0.2">
      <c r="A512" s="69"/>
      <c r="B512" s="75"/>
      <c r="C512" s="75"/>
      <c r="D512" s="98"/>
      <c r="E512" s="75"/>
      <c r="F512" s="75"/>
      <c r="G512" s="24" t="s">
        <v>2</v>
      </c>
      <c r="H512" s="19">
        <f t="shared" ref="H512:H513" si="96">J512+K512+L512+M512</f>
        <v>0</v>
      </c>
      <c r="I512" s="19">
        <v>0</v>
      </c>
      <c r="J512" s="19">
        <v>0</v>
      </c>
      <c r="K512" s="19">
        <v>0</v>
      </c>
      <c r="L512" s="19">
        <v>0</v>
      </c>
      <c r="M512" s="19">
        <v>0</v>
      </c>
    </row>
    <row r="513" spans="1:13" s="34" customFormat="1" ht="28.5" customHeight="1" x14ac:dyDescent="0.2">
      <c r="A513" s="69"/>
      <c r="B513" s="75"/>
      <c r="C513" s="75"/>
      <c r="D513" s="98"/>
      <c r="E513" s="75"/>
      <c r="F513" s="75"/>
      <c r="G513" s="24" t="s">
        <v>3</v>
      </c>
      <c r="H513" s="19">
        <f t="shared" si="96"/>
        <v>0</v>
      </c>
      <c r="I513" s="19">
        <v>0</v>
      </c>
      <c r="J513" s="19">
        <v>0</v>
      </c>
      <c r="K513" s="19">
        <v>0</v>
      </c>
      <c r="L513" s="19">
        <v>0</v>
      </c>
      <c r="M513" s="19">
        <v>0</v>
      </c>
    </row>
    <row r="514" spans="1:13" s="34" customFormat="1" ht="28.5" customHeight="1" x14ac:dyDescent="0.2">
      <c r="A514" s="69"/>
      <c r="B514" s="75"/>
      <c r="C514" s="75"/>
      <c r="D514" s="98"/>
      <c r="E514" s="75"/>
      <c r="F514" s="75"/>
      <c r="G514" s="24" t="s">
        <v>4</v>
      </c>
      <c r="H514" s="19">
        <f>J514+K514+L514+M514</f>
        <v>0</v>
      </c>
      <c r="I514" s="19">
        <v>0</v>
      </c>
      <c r="J514" s="19">
        <v>0</v>
      </c>
      <c r="K514" s="19">
        <v>0</v>
      </c>
      <c r="L514" s="19">
        <v>0</v>
      </c>
      <c r="M514" s="19">
        <v>0</v>
      </c>
    </row>
    <row r="515" spans="1:13" s="34" customFormat="1" ht="28.5" customHeight="1" x14ac:dyDescent="0.2">
      <c r="A515" s="69"/>
      <c r="B515" s="75"/>
      <c r="C515" s="75"/>
      <c r="D515" s="98"/>
      <c r="E515" s="75"/>
      <c r="F515" s="75"/>
      <c r="G515" s="24" t="s">
        <v>23</v>
      </c>
      <c r="H515" s="19">
        <f t="shared" ref="H515:H520" si="97">J515+K515+L515+M515</f>
        <v>0</v>
      </c>
      <c r="I515" s="19">
        <v>0</v>
      </c>
      <c r="J515" s="19">
        <v>0</v>
      </c>
      <c r="K515" s="19">
        <v>0</v>
      </c>
      <c r="L515" s="19">
        <v>0</v>
      </c>
      <c r="M515" s="19">
        <v>0</v>
      </c>
    </row>
    <row r="516" spans="1:13" s="34" customFormat="1" ht="28.5" customHeight="1" x14ac:dyDescent="0.2">
      <c r="A516" s="69"/>
      <c r="B516" s="75"/>
      <c r="C516" s="75"/>
      <c r="D516" s="98"/>
      <c r="E516" s="75"/>
      <c r="F516" s="75"/>
      <c r="G516" s="24" t="s">
        <v>30</v>
      </c>
      <c r="H516" s="19">
        <f t="shared" si="97"/>
        <v>808080.8</v>
      </c>
      <c r="I516" s="19">
        <v>0</v>
      </c>
      <c r="J516" s="19">
        <v>0</v>
      </c>
      <c r="K516" s="19">
        <v>800000</v>
      </c>
      <c r="L516" s="19">
        <v>8080.8</v>
      </c>
      <c r="M516" s="19">
        <v>0</v>
      </c>
    </row>
    <row r="517" spans="1:13" s="34" customFormat="1" ht="28.5" customHeight="1" x14ac:dyDescent="0.2">
      <c r="A517" s="69"/>
      <c r="B517" s="75"/>
      <c r="C517" s="75"/>
      <c r="D517" s="98"/>
      <c r="E517" s="75"/>
      <c r="F517" s="75"/>
      <c r="G517" s="24" t="s">
        <v>31</v>
      </c>
      <c r="H517" s="19">
        <f t="shared" si="97"/>
        <v>1768991.9</v>
      </c>
      <c r="I517" s="19">
        <v>0</v>
      </c>
      <c r="J517" s="19">
        <v>0</v>
      </c>
      <c r="K517" s="19">
        <f>1751302</f>
        <v>1751302</v>
      </c>
      <c r="L517" s="19">
        <f>17689.9</f>
        <v>17689.900000000001</v>
      </c>
      <c r="M517" s="19">
        <v>0</v>
      </c>
    </row>
    <row r="518" spans="1:13" s="34" customFormat="1" ht="28.5" customHeight="1" x14ac:dyDescent="0.2">
      <c r="A518" s="69"/>
      <c r="B518" s="75"/>
      <c r="C518" s="75"/>
      <c r="D518" s="98"/>
      <c r="E518" s="75"/>
      <c r="F518" s="75"/>
      <c r="G518" s="24" t="s">
        <v>32</v>
      </c>
      <c r="H518" s="19">
        <f t="shared" si="97"/>
        <v>0</v>
      </c>
      <c r="I518" s="19">
        <v>0</v>
      </c>
      <c r="J518" s="19">
        <v>0</v>
      </c>
      <c r="K518" s="19">
        <v>0</v>
      </c>
      <c r="L518" s="19">
        <v>0</v>
      </c>
      <c r="M518" s="19">
        <v>0</v>
      </c>
    </row>
    <row r="519" spans="1:13" s="34" customFormat="1" ht="28.5" customHeight="1" x14ac:dyDescent="0.2">
      <c r="A519" s="69"/>
      <c r="B519" s="75"/>
      <c r="C519" s="75"/>
      <c r="D519" s="98"/>
      <c r="E519" s="75"/>
      <c r="F519" s="75"/>
      <c r="G519" s="24" t="s">
        <v>33</v>
      </c>
      <c r="H519" s="19">
        <f t="shared" ref="H519" si="98">J519+K519+L519+M519</f>
        <v>0</v>
      </c>
      <c r="I519" s="19">
        <v>0</v>
      </c>
      <c r="J519" s="19">
        <v>0</v>
      </c>
      <c r="K519" s="19">
        <v>0</v>
      </c>
      <c r="L519" s="19">
        <v>0</v>
      </c>
      <c r="M519" s="19">
        <v>0</v>
      </c>
    </row>
    <row r="520" spans="1:13" s="34" customFormat="1" ht="28.5" customHeight="1" x14ac:dyDescent="0.2">
      <c r="A520" s="70"/>
      <c r="B520" s="76"/>
      <c r="C520" s="76"/>
      <c r="D520" s="99"/>
      <c r="E520" s="76"/>
      <c r="F520" s="76"/>
      <c r="G520" s="24" t="s">
        <v>200</v>
      </c>
      <c r="H520" s="19">
        <f t="shared" si="97"/>
        <v>0</v>
      </c>
      <c r="I520" s="19">
        <v>0</v>
      </c>
      <c r="J520" s="19">
        <v>0</v>
      </c>
      <c r="K520" s="19">
        <v>0</v>
      </c>
      <c r="L520" s="19">
        <v>0</v>
      </c>
      <c r="M520" s="19">
        <v>0</v>
      </c>
    </row>
    <row r="521" spans="1:13" s="34" customFormat="1" ht="101.25" customHeight="1" x14ac:dyDescent="0.2">
      <c r="A521" s="68" t="s">
        <v>140</v>
      </c>
      <c r="B521" s="50" t="s">
        <v>145</v>
      </c>
      <c r="C521" s="74" t="s">
        <v>83</v>
      </c>
      <c r="D521" s="97">
        <v>255.7</v>
      </c>
      <c r="E521" s="74" t="s">
        <v>83</v>
      </c>
      <c r="F521" s="51" t="s">
        <v>146</v>
      </c>
      <c r="G521" s="24" t="s">
        <v>71</v>
      </c>
      <c r="H521" s="19">
        <f>H522+H523+H524+H525+H526+H527+H528+H529+H530+H531+H533</f>
        <v>255.70000000000002</v>
      </c>
      <c r="I521" s="19">
        <f>I522+I523+I524+I525+I526+I527+I528+I529+I530+I531+I533</f>
        <v>255.70000000000002</v>
      </c>
      <c r="J521" s="19">
        <f t="shared" ref="J521" si="99">J522+J523+J524+J525+J526+J527+J528+J529+J530+J531+J533</f>
        <v>0</v>
      </c>
      <c r="K521" s="19">
        <f>K522+K523+K524+K525+K526+K527+K528+K529+K530+K531+K533</f>
        <v>0</v>
      </c>
      <c r="L521" s="19">
        <f t="shared" ref="L521:M521" si="100">L522+L523+L524+L525+L526+L527+L528+L529+L530+L531+L533</f>
        <v>255.70000000000002</v>
      </c>
      <c r="M521" s="19">
        <f t="shared" si="100"/>
        <v>0</v>
      </c>
    </row>
    <row r="522" spans="1:13" s="34" customFormat="1" ht="28.5" customHeight="1" x14ac:dyDescent="0.2">
      <c r="A522" s="69"/>
      <c r="B522" s="50"/>
      <c r="C522" s="75"/>
      <c r="D522" s="98"/>
      <c r="E522" s="75"/>
      <c r="F522" s="50"/>
      <c r="G522" s="24" t="s">
        <v>0</v>
      </c>
      <c r="H522" s="19">
        <f>J522+K522+L522+M522</f>
        <v>0</v>
      </c>
      <c r="I522" s="19">
        <v>0</v>
      </c>
      <c r="J522" s="19">
        <v>0</v>
      </c>
      <c r="K522" s="19">
        <v>0</v>
      </c>
      <c r="L522" s="19">
        <v>0</v>
      </c>
      <c r="M522" s="19">
        <v>0</v>
      </c>
    </row>
    <row r="523" spans="1:13" s="34" customFormat="1" ht="28.5" customHeight="1" x14ac:dyDescent="0.2">
      <c r="A523" s="69"/>
      <c r="B523" s="50"/>
      <c r="C523" s="75"/>
      <c r="D523" s="98"/>
      <c r="E523" s="75"/>
      <c r="F523" s="50"/>
      <c r="G523" s="24" t="s">
        <v>5</v>
      </c>
      <c r="H523" s="19">
        <f t="shared" ref="H523" si="101">J523+K523+L523+M523</f>
        <v>0</v>
      </c>
      <c r="I523" s="19">
        <v>0</v>
      </c>
      <c r="J523" s="19">
        <v>0</v>
      </c>
      <c r="K523" s="19">
        <v>0</v>
      </c>
      <c r="L523" s="19">
        <v>0</v>
      </c>
      <c r="M523" s="19">
        <v>0</v>
      </c>
    </row>
    <row r="524" spans="1:13" s="34" customFormat="1" ht="28.5" customHeight="1" x14ac:dyDescent="0.2">
      <c r="A524" s="69"/>
      <c r="B524" s="50"/>
      <c r="C524" s="75"/>
      <c r="D524" s="98"/>
      <c r="E524" s="75"/>
      <c r="F524" s="50"/>
      <c r="G524" s="24" t="s">
        <v>1</v>
      </c>
      <c r="H524" s="19">
        <f>J524+K524+L524+M524</f>
        <v>0</v>
      </c>
      <c r="I524" s="19">
        <v>0</v>
      </c>
      <c r="J524" s="19">
        <v>0</v>
      </c>
      <c r="K524" s="19">
        <v>0</v>
      </c>
      <c r="L524" s="19">
        <v>0</v>
      </c>
      <c r="M524" s="19">
        <v>0</v>
      </c>
    </row>
    <row r="525" spans="1:13" s="34" customFormat="1" ht="28.5" customHeight="1" x14ac:dyDescent="0.2">
      <c r="A525" s="69"/>
      <c r="B525" s="50"/>
      <c r="C525" s="75"/>
      <c r="D525" s="98"/>
      <c r="E525" s="75"/>
      <c r="F525" s="50"/>
      <c r="G525" s="24" t="s">
        <v>2</v>
      </c>
      <c r="H525" s="19">
        <f t="shared" ref="H525:H526" si="102">J525+K525+L525+M525</f>
        <v>0</v>
      </c>
      <c r="I525" s="19">
        <v>0</v>
      </c>
      <c r="J525" s="19">
        <v>0</v>
      </c>
      <c r="K525" s="19">
        <v>0</v>
      </c>
      <c r="L525" s="19">
        <v>0</v>
      </c>
      <c r="M525" s="19">
        <v>0</v>
      </c>
    </row>
    <row r="526" spans="1:13" s="34" customFormat="1" ht="28.5" customHeight="1" x14ac:dyDescent="0.2">
      <c r="A526" s="69"/>
      <c r="B526" s="50"/>
      <c r="C526" s="75"/>
      <c r="D526" s="98"/>
      <c r="E526" s="75"/>
      <c r="F526" s="50"/>
      <c r="G526" s="24" t="s">
        <v>3</v>
      </c>
      <c r="H526" s="19">
        <f t="shared" si="102"/>
        <v>0</v>
      </c>
      <c r="I526" s="19">
        <v>0</v>
      </c>
      <c r="J526" s="19">
        <v>0</v>
      </c>
      <c r="K526" s="19">
        <v>0</v>
      </c>
      <c r="L526" s="19">
        <v>0</v>
      </c>
      <c r="M526" s="19">
        <v>0</v>
      </c>
    </row>
    <row r="527" spans="1:13" s="34" customFormat="1" ht="28.5" customHeight="1" x14ac:dyDescent="0.2">
      <c r="A527" s="69"/>
      <c r="B527" s="50"/>
      <c r="C527" s="75"/>
      <c r="D527" s="98"/>
      <c r="E527" s="75"/>
      <c r="F527" s="50"/>
      <c r="G527" s="24" t="s">
        <v>4</v>
      </c>
      <c r="H527" s="19">
        <f>J527+K527+L527+M527</f>
        <v>0</v>
      </c>
      <c r="I527" s="19">
        <v>0</v>
      </c>
      <c r="J527" s="19">
        <v>0</v>
      </c>
      <c r="K527" s="19">
        <v>0</v>
      </c>
      <c r="L527" s="19">
        <v>0</v>
      </c>
      <c r="M527" s="19">
        <v>0</v>
      </c>
    </row>
    <row r="528" spans="1:13" s="34" customFormat="1" ht="28.5" customHeight="1" x14ac:dyDescent="0.2">
      <c r="A528" s="69"/>
      <c r="B528" s="50"/>
      <c r="C528" s="75"/>
      <c r="D528" s="98"/>
      <c r="E528" s="75"/>
      <c r="F528" s="50"/>
      <c r="G528" s="24" t="s">
        <v>23</v>
      </c>
      <c r="H528" s="19">
        <f t="shared" ref="H528:H533" si="103">J528+K528+L528+M528</f>
        <v>0</v>
      </c>
      <c r="I528" s="19">
        <v>0</v>
      </c>
      <c r="J528" s="19">
        <v>0</v>
      </c>
      <c r="K528" s="19">
        <v>0</v>
      </c>
      <c r="L528" s="19">
        <v>0</v>
      </c>
      <c r="M528" s="19">
        <v>0</v>
      </c>
    </row>
    <row r="529" spans="1:13" s="34" customFormat="1" ht="28.5" customHeight="1" x14ac:dyDescent="0.2">
      <c r="A529" s="69"/>
      <c r="B529" s="50"/>
      <c r="C529" s="75"/>
      <c r="D529" s="98"/>
      <c r="E529" s="75"/>
      <c r="F529" s="50"/>
      <c r="G529" s="24" t="s">
        <v>30</v>
      </c>
      <c r="H529" s="19">
        <f t="shared" si="103"/>
        <v>255.70000000000002</v>
      </c>
      <c r="I529" s="19">
        <f>H529</f>
        <v>255.70000000000002</v>
      </c>
      <c r="J529" s="19">
        <v>0</v>
      </c>
      <c r="K529" s="19">
        <v>0</v>
      </c>
      <c r="L529" s="19">
        <f>198.3+57.4</f>
        <v>255.70000000000002</v>
      </c>
      <c r="M529" s="19">
        <v>0</v>
      </c>
    </row>
    <row r="530" spans="1:13" s="34" customFormat="1" ht="28.5" customHeight="1" x14ac:dyDescent="0.2">
      <c r="A530" s="69"/>
      <c r="B530" s="50"/>
      <c r="C530" s="75"/>
      <c r="D530" s="98"/>
      <c r="E530" s="75"/>
      <c r="F530" s="50"/>
      <c r="G530" s="24" t="s">
        <v>31</v>
      </c>
      <c r="H530" s="19">
        <f t="shared" si="103"/>
        <v>0</v>
      </c>
      <c r="I530" s="19">
        <v>0</v>
      </c>
      <c r="J530" s="19">
        <v>0</v>
      </c>
      <c r="K530" s="19">
        <v>0</v>
      </c>
      <c r="L530" s="19">
        <v>0</v>
      </c>
      <c r="M530" s="19">
        <v>0</v>
      </c>
    </row>
    <row r="531" spans="1:13" s="34" customFormat="1" ht="28.5" customHeight="1" x14ac:dyDescent="0.2">
      <c r="A531" s="69"/>
      <c r="B531" s="50"/>
      <c r="C531" s="75"/>
      <c r="D531" s="98"/>
      <c r="E531" s="75"/>
      <c r="F531" s="50"/>
      <c r="G531" s="24" t="s">
        <v>32</v>
      </c>
      <c r="H531" s="19">
        <f t="shared" si="103"/>
        <v>0</v>
      </c>
      <c r="I531" s="19">
        <v>0</v>
      </c>
      <c r="J531" s="19">
        <v>0</v>
      </c>
      <c r="K531" s="19">
        <v>0</v>
      </c>
      <c r="L531" s="19">
        <v>0</v>
      </c>
      <c r="M531" s="19">
        <v>0</v>
      </c>
    </row>
    <row r="532" spans="1:13" s="34" customFormat="1" ht="28.5" customHeight="1" x14ac:dyDescent="0.2">
      <c r="A532" s="69"/>
      <c r="B532" s="50"/>
      <c r="C532" s="75"/>
      <c r="D532" s="98"/>
      <c r="E532" s="75"/>
      <c r="F532" s="50"/>
      <c r="G532" s="24" t="s">
        <v>33</v>
      </c>
      <c r="H532" s="19">
        <f t="shared" ref="H532" si="104">J532+K532+L532+M532</f>
        <v>0</v>
      </c>
      <c r="I532" s="19">
        <v>0</v>
      </c>
      <c r="J532" s="19">
        <v>0</v>
      </c>
      <c r="K532" s="19">
        <v>0</v>
      </c>
      <c r="L532" s="19">
        <v>0</v>
      </c>
      <c r="M532" s="19">
        <v>0</v>
      </c>
    </row>
    <row r="533" spans="1:13" s="34" customFormat="1" ht="28.5" customHeight="1" x14ac:dyDescent="0.2">
      <c r="A533" s="70"/>
      <c r="B533" s="50"/>
      <c r="C533" s="76"/>
      <c r="D533" s="99"/>
      <c r="E533" s="76"/>
      <c r="F533" s="52"/>
      <c r="G533" s="24" t="s">
        <v>200</v>
      </c>
      <c r="H533" s="19">
        <f t="shared" si="103"/>
        <v>0</v>
      </c>
      <c r="I533" s="19">
        <v>0</v>
      </c>
      <c r="J533" s="19">
        <v>0</v>
      </c>
      <c r="K533" s="19">
        <v>0</v>
      </c>
      <c r="L533" s="19">
        <v>0</v>
      </c>
      <c r="M533" s="19">
        <v>0</v>
      </c>
    </row>
    <row r="534" spans="1:13" s="34" customFormat="1" ht="104.25" customHeight="1" x14ac:dyDescent="0.2">
      <c r="A534" s="68" t="s">
        <v>205</v>
      </c>
      <c r="B534" s="78"/>
      <c r="C534" s="78"/>
      <c r="D534" s="78"/>
      <c r="E534" s="78"/>
      <c r="F534" s="116" t="s">
        <v>161</v>
      </c>
      <c r="G534" s="24" t="s">
        <v>71</v>
      </c>
      <c r="H534" s="19">
        <f>H535+H536+H537+H538+H539+H540+H541+H542+H543+H544+H546</f>
        <v>4394382.8</v>
      </c>
      <c r="I534" s="19">
        <f>I535+I536+I537+I538+I539+I540+I541+I542+I543+I544+I546</f>
        <v>44586</v>
      </c>
      <c r="J534" s="19">
        <f t="shared" ref="J534:M534" si="105">J535+J536+J537+J538+J539+J540+J541+J542+J543+J544+J546</f>
        <v>0</v>
      </c>
      <c r="K534" s="19">
        <f t="shared" si="105"/>
        <v>4350438.8</v>
      </c>
      <c r="L534" s="19">
        <f t="shared" si="105"/>
        <v>43944</v>
      </c>
      <c r="M534" s="19">
        <f t="shared" si="105"/>
        <v>0</v>
      </c>
    </row>
    <row r="535" spans="1:13" s="34" customFormat="1" ht="28.5" customHeight="1" x14ac:dyDescent="0.2">
      <c r="A535" s="69"/>
      <c r="B535" s="79"/>
      <c r="C535" s="79"/>
      <c r="D535" s="79"/>
      <c r="E535" s="79"/>
      <c r="F535" s="117"/>
      <c r="G535" s="24" t="s">
        <v>0</v>
      </c>
      <c r="H535" s="19">
        <f>J535+K535+L535+M535</f>
        <v>0</v>
      </c>
      <c r="I535" s="19">
        <v>0</v>
      </c>
      <c r="J535" s="19">
        <f>J548+J561</f>
        <v>0</v>
      </c>
      <c r="K535" s="19">
        <f>K548+K561</f>
        <v>0</v>
      </c>
      <c r="L535" s="19">
        <f t="shared" ref="L535:M535" si="106">L548+L561</f>
        <v>0</v>
      </c>
      <c r="M535" s="19">
        <f t="shared" si="106"/>
        <v>0</v>
      </c>
    </row>
    <row r="536" spans="1:13" s="34" customFormat="1" ht="28.5" customHeight="1" x14ac:dyDescent="0.2">
      <c r="A536" s="69"/>
      <c r="B536" s="79"/>
      <c r="C536" s="79"/>
      <c r="D536" s="79"/>
      <c r="E536" s="79"/>
      <c r="F536" s="117"/>
      <c r="G536" s="24" t="s">
        <v>5</v>
      </c>
      <c r="H536" s="19">
        <f>J536+K536+L536+M536</f>
        <v>0</v>
      </c>
      <c r="I536" s="19">
        <v>0</v>
      </c>
      <c r="J536" s="19">
        <f t="shared" ref="J536:J544" si="107">J549+J562</f>
        <v>0</v>
      </c>
      <c r="K536" s="19">
        <f t="shared" ref="K536:M536" si="108">K549+K562</f>
        <v>0</v>
      </c>
      <c r="L536" s="19">
        <f t="shared" si="108"/>
        <v>0</v>
      </c>
      <c r="M536" s="19">
        <f t="shared" si="108"/>
        <v>0</v>
      </c>
    </row>
    <row r="537" spans="1:13" s="34" customFormat="1" ht="28.5" customHeight="1" x14ac:dyDescent="0.2">
      <c r="A537" s="69"/>
      <c r="B537" s="79"/>
      <c r="C537" s="79"/>
      <c r="D537" s="79"/>
      <c r="E537" s="79"/>
      <c r="F537" s="117"/>
      <c r="G537" s="24" t="s">
        <v>1</v>
      </c>
      <c r="H537" s="19">
        <f>J537+K537+L537+M537</f>
        <v>0</v>
      </c>
      <c r="I537" s="19">
        <v>0</v>
      </c>
      <c r="J537" s="19">
        <f t="shared" si="107"/>
        <v>0</v>
      </c>
      <c r="K537" s="19">
        <f t="shared" ref="K537:M541" si="109">K550+K563</f>
        <v>0</v>
      </c>
      <c r="L537" s="19">
        <f t="shared" si="109"/>
        <v>0</v>
      </c>
      <c r="M537" s="19">
        <f t="shared" si="109"/>
        <v>0</v>
      </c>
    </row>
    <row r="538" spans="1:13" s="34" customFormat="1" ht="28.5" customHeight="1" x14ac:dyDescent="0.2">
      <c r="A538" s="69"/>
      <c r="B538" s="79"/>
      <c r="C538" s="79"/>
      <c r="D538" s="79"/>
      <c r="E538" s="79"/>
      <c r="F538" s="117"/>
      <c r="G538" s="24" t="s">
        <v>2</v>
      </c>
      <c r="H538" s="19">
        <f t="shared" ref="H538:H539" si="110">J538+K538+L538+M538</f>
        <v>0</v>
      </c>
      <c r="I538" s="19">
        <v>0</v>
      </c>
      <c r="J538" s="19">
        <f t="shared" si="107"/>
        <v>0</v>
      </c>
      <c r="K538" s="19">
        <f t="shared" si="109"/>
        <v>0</v>
      </c>
      <c r="L538" s="19">
        <f t="shared" si="109"/>
        <v>0</v>
      </c>
      <c r="M538" s="19">
        <f t="shared" si="109"/>
        <v>0</v>
      </c>
    </row>
    <row r="539" spans="1:13" s="34" customFormat="1" ht="28.5" customHeight="1" x14ac:dyDescent="0.2">
      <c r="A539" s="69"/>
      <c r="B539" s="79"/>
      <c r="C539" s="79"/>
      <c r="D539" s="79"/>
      <c r="E539" s="79"/>
      <c r="F539" s="117"/>
      <c r="G539" s="24" t="s">
        <v>3</v>
      </c>
      <c r="H539" s="19">
        <f t="shared" si="110"/>
        <v>0</v>
      </c>
      <c r="I539" s="19">
        <v>0</v>
      </c>
      <c r="J539" s="19">
        <f t="shared" si="107"/>
        <v>0</v>
      </c>
      <c r="K539" s="19">
        <f t="shared" si="109"/>
        <v>0</v>
      </c>
      <c r="L539" s="19">
        <f t="shared" si="109"/>
        <v>0</v>
      </c>
      <c r="M539" s="19">
        <f t="shared" si="109"/>
        <v>0</v>
      </c>
    </row>
    <row r="540" spans="1:13" s="34" customFormat="1" ht="28.5" customHeight="1" x14ac:dyDescent="0.2">
      <c r="A540" s="69"/>
      <c r="B540" s="79"/>
      <c r="C540" s="79"/>
      <c r="D540" s="79"/>
      <c r="E540" s="79"/>
      <c r="F540" s="117"/>
      <c r="G540" s="24" t="s">
        <v>4</v>
      </c>
      <c r="H540" s="19">
        <f>J540+K540+L540+M540</f>
        <v>0</v>
      </c>
      <c r="I540" s="19">
        <v>0</v>
      </c>
      <c r="J540" s="19">
        <f t="shared" si="107"/>
        <v>0</v>
      </c>
      <c r="K540" s="19">
        <f t="shared" si="109"/>
        <v>0</v>
      </c>
      <c r="L540" s="19">
        <f t="shared" si="109"/>
        <v>0</v>
      </c>
      <c r="M540" s="19">
        <f t="shared" si="109"/>
        <v>0</v>
      </c>
    </row>
    <row r="541" spans="1:13" s="34" customFormat="1" ht="28.5" customHeight="1" x14ac:dyDescent="0.2">
      <c r="A541" s="69"/>
      <c r="B541" s="79"/>
      <c r="C541" s="79"/>
      <c r="D541" s="79"/>
      <c r="E541" s="79"/>
      <c r="F541" s="117"/>
      <c r="G541" s="24" t="s">
        <v>23</v>
      </c>
      <c r="H541" s="19">
        <f t="shared" ref="H541:H546" si="111">J541+K541+L541+M541</f>
        <v>0</v>
      </c>
      <c r="I541" s="19">
        <v>0</v>
      </c>
      <c r="J541" s="19">
        <f t="shared" si="107"/>
        <v>0</v>
      </c>
      <c r="K541" s="19">
        <f t="shared" si="109"/>
        <v>0</v>
      </c>
      <c r="L541" s="19">
        <f t="shared" si="109"/>
        <v>0</v>
      </c>
      <c r="M541" s="19">
        <f t="shared" si="109"/>
        <v>0</v>
      </c>
    </row>
    <row r="542" spans="1:13" s="34" customFormat="1" ht="28.5" customHeight="1" x14ac:dyDescent="0.2">
      <c r="A542" s="69"/>
      <c r="B542" s="79"/>
      <c r="C542" s="79"/>
      <c r="D542" s="79"/>
      <c r="E542" s="79"/>
      <c r="F542" s="117"/>
      <c r="G542" s="24" t="s">
        <v>30</v>
      </c>
      <c r="H542" s="19">
        <f t="shared" si="111"/>
        <v>1044586</v>
      </c>
      <c r="I542" s="19">
        <f>I555+I568</f>
        <v>44586</v>
      </c>
      <c r="J542" s="19">
        <f t="shared" si="107"/>
        <v>0</v>
      </c>
      <c r="K542" s="19">
        <f t="shared" ref="K542:M542" si="112">K555+K568</f>
        <v>1034140</v>
      </c>
      <c r="L542" s="19">
        <f t="shared" si="112"/>
        <v>10446</v>
      </c>
      <c r="M542" s="19">
        <f t="shared" si="112"/>
        <v>0</v>
      </c>
    </row>
    <row r="543" spans="1:13" s="34" customFormat="1" ht="28.5" customHeight="1" x14ac:dyDescent="0.2">
      <c r="A543" s="69"/>
      <c r="B543" s="79"/>
      <c r="C543" s="79"/>
      <c r="D543" s="79"/>
      <c r="E543" s="79"/>
      <c r="F543" s="117"/>
      <c r="G543" s="24" t="s">
        <v>31</v>
      </c>
      <c r="H543" s="19">
        <f t="shared" si="111"/>
        <v>804898.4</v>
      </c>
      <c r="I543" s="19">
        <f>I556+I569</f>
        <v>0</v>
      </c>
      <c r="J543" s="19">
        <f t="shared" si="107"/>
        <v>0</v>
      </c>
      <c r="K543" s="19">
        <f t="shared" ref="K543:M544" si="113">K556+K569</f>
        <v>796849.4</v>
      </c>
      <c r="L543" s="19">
        <f t="shared" si="113"/>
        <v>8049</v>
      </c>
      <c r="M543" s="19">
        <f t="shared" si="113"/>
        <v>0</v>
      </c>
    </row>
    <row r="544" spans="1:13" s="34" customFormat="1" ht="28.5" customHeight="1" x14ac:dyDescent="0.2">
      <c r="A544" s="69"/>
      <c r="B544" s="79"/>
      <c r="C544" s="79"/>
      <c r="D544" s="79"/>
      <c r="E544" s="79"/>
      <c r="F544" s="117"/>
      <c r="G544" s="24" t="s">
        <v>32</v>
      </c>
      <c r="H544" s="19">
        <f t="shared" si="111"/>
        <v>2544898.4</v>
      </c>
      <c r="I544" s="19">
        <f>I557+I570</f>
        <v>0</v>
      </c>
      <c r="J544" s="19">
        <f t="shared" si="107"/>
        <v>0</v>
      </c>
      <c r="K544" s="19">
        <f t="shared" si="113"/>
        <v>2519449.4</v>
      </c>
      <c r="L544" s="19">
        <f t="shared" si="113"/>
        <v>25449</v>
      </c>
      <c r="M544" s="19">
        <f t="shared" si="113"/>
        <v>0</v>
      </c>
    </row>
    <row r="545" spans="1:13" s="34" customFormat="1" ht="28.5" customHeight="1" x14ac:dyDescent="0.2">
      <c r="A545" s="69"/>
      <c r="B545" s="79"/>
      <c r="C545" s="79"/>
      <c r="D545" s="79"/>
      <c r="E545" s="79"/>
      <c r="F545" s="117"/>
      <c r="G545" s="24" t="s">
        <v>33</v>
      </c>
      <c r="H545" s="19">
        <f t="shared" ref="H545" si="114">J545+K545+L545+M545</f>
        <v>0</v>
      </c>
      <c r="I545" s="19">
        <v>0</v>
      </c>
      <c r="J545" s="19">
        <f>J557+J570</f>
        <v>0</v>
      </c>
      <c r="K545" s="19">
        <v>0</v>
      </c>
      <c r="L545" s="19">
        <v>0</v>
      </c>
      <c r="M545" s="19">
        <f>M557+M570</f>
        <v>0</v>
      </c>
    </row>
    <row r="546" spans="1:13" s="34" customFormat="1" ht="28.5" customHeight="1" x14ac:dyDescent="0.2">
      <c r="A546" s="70"/>
      <c r="B546" s="80"/>
      <c r="C546" s="80"/>
      <c r="D546" s="80"/>
      <c r="E546" s="80"/>
      <c r="F546" s="118"/>
      <c r="G546" s="24" t="s">
        <v>200</v>
      </c>
      <c r="H546" s="19">
        <f t="shared" si="111"/>
        <v>0</v>
      </c>
      <c r="I546" s="19">
        <v>0</v>
      </c>
      <c r="J546" s="19">
        <f>J559+J572</f>
        <v>0</v>
      </c>
      <c r="K546" s="19">
        <f>K559+K572</f>
        <v>0</v>
      </c>
      <c r="L546" s="19">
        <f>L559+L572</f>
        <v>0</v>
      </c>
      <c r="M546" s="19">
        <f>M559+M572</f>
        <v>0</v>
      </c>
    </row>
    <row r="547" spans="1:13" s="34" customFormat="1" ht="96" customHeight="1" x14ac:dyDescent="0.2">
      <c r="A547" s="100" t="s">
        <v>206</v>
      </c>
      <c r="B547" s="68" t="s">
        <v>121</v>
      </c>
      <c r="C547" s="85" t="s">
        <v>118</v>
      </c>
      <c r="D547" s="123">
        <v>3140000</v>
      </c>
      <c r="E547" s="85" t="s">
        <v>103</v>
      </c>
      <c r="F547" s="116" t="s">
        <v>161</v>
      </c>
      <c r="G547" s="24" t="s">
        <v>71</v>
      </c>
      <c r="H547" s="19">
        <f>H548+H549+H550+H551+H552+H553+H554+H555+H556+H557+H559</f>
        <v>3140000</v>
      </c>
      <c r="I547" s="19">
        <f>I548+I549+I550+I551+I552+I553+I554+I555+I556+I557+I559</f>
        <v>0</v>
      </c>
      <c r="J547" s="19">
        <f t="shared" ref="J547:M547" si="115">J548+J549+J550+J551+J552+J553+J554+J555+J556+J557+J559</f>
        <v>0</v>
      </c>
      <c r="K547" s="19">
        <f t="shared" si="115"/>
        <v>3108600</v>
      </c>
      <c r="L547" s="19">
        <f t="shared" si="115"/>
        <v>31400</v>
      </c>
      <c r="M547" s="19">
        <f t="shared" si="115"/>
        <v>0</v>
      </c>
    </row>
    <row r="548" spans="1:13" s="34" customFormat="1" ht="28.5" customHeight="1" x14ac:dyDescent="0.2">
      <c r="A548" s="101"/>
      <c r="B548" s="69"/>
      <c r="C548" s="85"/>
      <c r="D548" s="123"/>
      <c r="E548" s="85"/>
      <c r="F548" s="117"/>
      <c r="G548" s="24" t="s">
        <v>0</v>
      </c>
      <c r="H548" s="19">
        <f>J548+K548+L548+M548</f>
        <v>0</v>
      </c>
      <c r="I548" s="19">
        <v>0</v>
      </c>
      <c r="J548" s="19">
        <v>0</v>
      </c>
      <c r="K548" s="19">
        <v>0</v>
      </c>
      <c r="L548" s="19">
        <v>0</v>
      </c>
      <c r="M548" s="19">
        <v>0</v>
      </c>
    </row>
    <row r="549" spans="1:13" s="34" customFormat="1" ht="28.5" customHeight="1" x14ac:dyDescent="0.2">
      <c r="A549" s="101"/>
      <c r="B549" s="69"/>
      <c r="C549" s="85"/>
      <c r="D549" s="123"/>
      <c r="E549" s="85"/>
      <c r="F549" s="117"/>
      <c r="G549" s="24" t="s">
        <v>5</v>
      </c>
      <c r="H549" s="19">
        <f t="shared" ref="H549" si="116">J549+K549+L549+M549</f>
        <v>0</v>
      </c>
      <c r="I549" s="19">
        <v>0</v>
      </c>
      <c r="J549" s="19">
        <v>0</v>
      </c>
      <c r="K549" s="19">
        <v>0</v>
      </c>
      <c r="L549" s="19">
        <v>0</v>
      </c>
      <c r="M549" s="19">
        <v>0</v>
      </c>
    </row>
    <row r="550" spans="1:13" s="34" customFormat="1" ht="28.5" customHeight="1" x14ac:dyDescent="0.2">
      <c r="A550" s="101"/>
      <c r="B550" s="69"/>
      <c r="C550" s="85"/>
      <c r="D550" s="123"/>
      <c r="E550" s="85"/>
      <c r="F550" s="117"/>
      <c r="G550" s="24" t="s">
        <v>1</v>
      </c>
      <c r="H550" s="19">
        <f>J550+K550+L550+M550</f>
        <v>0</v>
      </c>
      <c r="I550" s="19">
        <v>0</v>
      </c>
      <c r="J550" s="19">
        <v>0</v>
      </c>
      <c r="K550" s="19">
        <v>0</v>
      </c>
      <c r="L550" s="19">
        <v>0</v>
      </c>
      <c r="M550" s="19">
        <v>0</v>
      </c>
    </row>
    <row r="551" spans="1:13" s="34" customFormat="1" ht="28.5" customHeight="1" x14ac:dyDescent="0.2">
      <c r="A551" s="101"/>
      <c r="B551" s="69"/>
      <c r="C551" s="85"/>
      <c r="D551" s="123"/>
      <c r="E551" s="85"/>
      <c r="F551" s="117"/>
      <c r="G551" s="24" t="s">
        <v>2</v>
      </c>
      <c r="H551" s="19">
        <f t="shared" ref="H551:H552" si="117">J551+K551+L551+M551</f>
        <v>0</v>
      </c>
      <c r="I551" s="19">
        <v>0</v>
      </c>
      <c r="J551" s="19">
        <v>0</v>
      </c>
      <c r="K551" s="19">
        <v>0</v>
      </c>
      <c r="L551" s="19">
        <v>0</v>
      </c>
      <c r="M551" s="19">
        <v>0</v>
      </c>
    </row>
    <row r="552" spans="1:13" s="34" customFormat="1" ht="28.5" customHeight="1" x14ac:dyDescent="0.2">
      <c r="A552" s="101"/>
      <c r="B552" s="69"/>
      <c r="C552" s="85"/>
      <c r="D552" s="123"/>
      <c r="E552" s="85"/>
      <c r="F552" s="117"/>
      <c r="G552" s="24" t="s">
        <v>3</v>
      </c>
      <c r="H552" s="19">
        <f t="shared" si="117"/>
        <v>0</v>
      </c>
      <c r="I552" s="19">
        <v>0</v>
      </c>
      <c r="J552" s="19">
        <v>0</v>
      </c>
      <c r="K552" s="19">
        <v>0</v>
      </c>
      <c r="L552" s="19">
        <v>0</v>
      </c>
      <c r="M552" s="19">
        <v>0</v>
      </c>
    </row>
    <row r="553" spans="1:13" s="34" customFormat="1" ht="28.5" customHeight="1" x14ac:dyDescent="0.2">
      <c r="A553" s="101"/>
      <c r="B553" s="69"/>
      <c r="C553" s="85"/>
      <c r="D553" s="123"/>
      <c r="E553" s="85"/>
      <c r="F553" s="117"/>
      <c r="G553" s="24" t="s">
        <v>4</v>
      </c>
      <c r="H553" s="19">
        <f>J553+K553+L553+M553</f>
        <v>0</v>
      </c>
      <c r="I553" s="19">
        <v>0</v>
      </c>
      <c r="J553" s="19">
        <v>0</v>
      </c>
      <c r="K553" s="19">
        <v>0</v>
      </c>
      <c r="L553" s="19">
        <v>0</v>
      </c>
      <c r="M553" s="19">
        <v>0</v>
      </c>
    </row>
    <row r="554" spans="1:13" s="34" customFormat="1" ht="28.5" customHeight="1" x14ac:dyDescent="0.2">
      <c r="A554" s="101"/>
      <c r="B554" s="69"/>
      <c r="C554" s="85"/>
      <c r="D554" s="123"/>
      <c r="E554" s="85"/>
      <c r="F554" s="117"/>
      <c r="G554" s="24" t="s">
        <v>23</v>
      </c>
      <c r="H554" s="19">
        <f t="shared" ref="H554:H559" si="118">J554+K554+L554+M554</f>
        <v>0</v>
      </c>
      <c r="I554" s="19">
        <v>0</v>
      </c>
      <c r="J554" s="19">
        <v>0</v>
      </c>
      <c r="K554" s="19">
        <v>0</v>
      </c>
      <c r="L554" s="19">
        <v>0</v>
      </c>
      <c r="M554" s="19">
        <v>0</v>
      </c>
    </row>
    <row r="555" spans="1:13" s="34" customFormat="1" ht="28.5" customHeight="1" x14ac:dyDescent="0.2">
      <c r="A555" s="101"/>
      <c r="B555" s="69"/>
      <c r="C555" s="85"/>
      <c r="D555" s="123"/>
      <c r="E555" s="85"/>
      <c r="F555" s="117"/>
      <c r="G555" s="24" t="s">
        <v>30</v>
      </c>
      <c r="H555" s="19">
        <f t="shared" si="118"/>
        <v>1000000</v>
      </c>
      <c r="I555" s="19">
        <v>0</v>
      </c>
      <c r="J555" s="19">
        <v>0</v>
      </c>
      <c r="K555" s="19">
        <v>990000</v>
      </c>
      <c r="L555" s="19">
        <v>10000</v>
      </c>
      <c r="M555" s="19">
        <v>0</v>
      </c>
    </row>
    <row r="556" spans="1:13" s="34" customFormat="1" ht="28.5" customHeight="1" x14ac:dyDescent="0.2">
      <c r="A556" s="101"/>
      <c r="B556" s="69"/>
      <c r="C556" s="85"/>
      <c r="D556" s="123"/>
      <c r="E556" s="85"/>
      <c r="F556" s="117"/>
      <c r="G556" s="24" t="s">
        <v>31</v>
      </c>
      <c r="H556" s="19">
        <f t="shared" si="118"/>
        <v>200000</v>
      </c>
      <c r="I556" s="19">
        <v>0</v>
      </c>
      <c r="J556" s="19">
        <v>0</v>
      </c>
      <c r="K556" s="19">
        <f>198000</f>
        <v>198000</v>
      </c>
      <c r="L556" s="19">
        <f>2000</f>
        <v>2000</v>
      </c>
      <c r="M556" s="19">
        <v>0</v>
      </c>
    </row>
    <row r="557" spans="1:13" s="34" customFormat="1" ht="28.5" customHeight="1" x14ac:dyDescent="0.2">
      <c r="A557" s="101"/>
      <c r="B557" s="69"/>
      <c r="C557" s="85"/>
      <c r="D557" s="123"/>
      <c r="E557" s="85"/>
      <c r="F557" s="117"/>
      <c r="G557" s="24" t="s">
        <v>32</v>
      </c>
      <c r="H557" s="19">
        <f t="shared" si="118"/>
        <v>1940000</v>
      </c>
      <c r="I557" s="19">
        <v>0</v>
      </c>
      <c r="J557" s="19">
        <v>0</v>
      </c>
      <c r="K557" s="19">
        <f>1920600</f>
        <v>1920600</v>
      </c>
      <c r="L557" s="19">
        <f>19400</f>
        <v>19400</v>
      </c>
      <c r="M557" s="19">
        <v>0</v>
      </c>
    </row>
    <row r="558" spans="1:13" s="34" customFormat="1" ht="28.5" customHeight="1" x14ac:dyDescent="0.2">
      <c r="A558" s="101"/>
      <c r="B558" s="69"/>
      <c r="C558" s="85"/>
      <c r="D558" s="123"/>
      <c r="E558" s="85"/>
      <c r="F558" s="117"/>
      <c r="G558" s="24" t="s">
        <v>33</v>
      </c>
      <c r="H558" s="19">
        <f t="shared" ref="H558" si="119">J558+K558+L558+M558</f>
        <v>0</v>
      </c>
      <c r="I558" s="19">
        <v>0</v>
      </c>
      <c r="J558" s="19">
        <v>0</v>
      </c>
      <c r="K558" s="19">
        <v>0</v>
      </c>
      <c r="L558" s="19">
        <v>0</v>
      </c>
      <c r="M558" s="19">
        <v>0</v>
      </c>
    </row>
    <row r="559" spans="1:13" s="34" customFormat="1" ht="28.5" customHeight="1" x14ac:dyDescent="0.2">
      <c r="A559" s="102"/>
      <c r="B559" s="70"/>
      <c r="C559" s="85"/>
      <c r="D559" s="123"/>
      <c r="E559" s="85"/>
      <c r="F559" s="118"/>
      <c r="G559" s="24" t="s">
        <v>200</v>
      </c>
      <c r="H559" s="19">
        <f t="shared" si="118"/>
        <v>0</v>
      </c>
      <c r="I559" s="19">
        <v>0</v>
      </c>
      <c r="J559" s="19">
        <v>0</v>
      </c>
      <c r="K559" s="19">
        <v>0</v>
      </c>
      <c r="L559" s="19">
        <v>0</v>
      </c>
      <c r="M559" s="19">
        <v>0</v>
      </c>
    </row>
    <row r="560" spans="1:13" s="34" customFormat="1" ht="108" customHeight="1" x14ac:dyDescent="0.2">
      <c r="A560" s="100" t="s">
        <v>207</v>
      </c>
      <c r="B560" s="68" t="s">
        <v>137</v>
      </c>
      <c r="C560" s="74" t="s">
        <v>120</v>
      </c>
      <c r="D560" s="97">
        <v>1254382.8</v>
      </c>
      <c r="E560" s="74" t="s">
        <v>103</v>
      </c>
      <c r="F560" s="74" t="s">
        <v>161</v>
      </c>
      <c r="G560" s="24" t="s">
        <v>71</v>
      </c>
      <c r="H560" s="19">
        <f>H561+H562+H563+H564+H565+H566+H567+H568+H569+H570+H572</f>
        <v>1254382.8</v>
      </c>
      <c r="I560" s="19">
        <f>I561+I562+I563+I564+I565+I566+I567+I568+I569+I570+I572</f>
        <v>44586</v>
      </c>
      <c r="J560" s="19">
        <f t="shared" ref="J560:M560" si="120">J561+J562+J563+J564+J565+J566+J567+J568+J569+J570+J572</f>
        <v>0</v>
      </c>
      <c r="K560" s="19">
        <f t="shared" si="120"/>
        <v>1241838.8</v>
      </c>
      <c r="L560" s="19">
        <f t="shared" si="120"/>
        <v>12544</v>
      </c>
      <c r="M560" s="19">
        <f t="shared" si="120"/>
        <v>0</v>
      </c>
    </row>
    <row r="561" spans="1:13" s="34" customFormat="1" ht="28.5" customHeight="1" x14ac:dyDescent="0.2">
      <c r="A561" s="101"/>
      <c r="B561" s="69"/>
      <c r="C561" s="75"/>
      <c r="D561" s="98"/>
      <c r="E561" s="75"/>
      <c r="F561" s="75"/>
      <c r="G561" s="24" t="s">
        <v>0</v>
      </c>
      <c r="H561" s="19">
        <f>J561+K561+L561+M561</f>
        <v>0</v>
      </c>
      <c r="I561" s="19">
        <v>0</v>
      </c>
      <c r="J561" s="19">
        <v>0</v>
      </c>
      <c r="K561" s="19">
        <v>0</v>
      </c>
      <c r="L561" s="19">
        <v>0</v>
      </c>
      <c r="M561" s="19">
        <v>0</v>
      </c>
    </row>
    <row r="562" spans="1:13" s="34" customFormat="1" ht="28.5" customHeight="1" x14ac:dyDescent="0.2">
      <c r="A562" s="101"/>
      <c r="B562" s="69"/>
      <c r="C562" s="75"/>
      <c r="D562" s="98"/>
      <c r="E562" s="75"/>
      <c r="F562" s="75"/>
      <c r="G562" s="24" t="s">
        <v>5</v>
      </c>
      <c r="H562" s="19">
        <f t="shared" ref="H562" si="121">J562+K562+L562+M562</f>
        <v>0</v>
      </c>
      <c r="I562" s="19">
        <v>0</v>
      </c>
      <c r="J562" s="19">
        <v>0</v>
      </c>
      <c r="K562" s="19">
        <v>0</v>
      </c>
      <c r="L562" s="19">
        <v>0</v>
      </c>
      <c r="M562" s="19">
        <v>0</v>
      </c>
    </row>
    <row r="563" spans="1:13" s="34" customFormat="1" ht="28.5" customHeight="1" x14ac:dyDescent="0.2">
      <c r="A563" s="101"/>
      <c r="B563" s="69"/>
      <c r="C563" s="75"/>
      <c r="D563" s="98"/>
      <c r="E563" s="75"/>
      <c r="F563" s="75"/>
      <c r="G563" s="24" t="s">
        <v>1</v>
      </c>
      <c r="H563" s="19">
        <f>J563+K563+L563+M563</f>
        <v>0</v>
      </c>
      <c r="I563" s="19">
        <v>0</v>
      </c>
      <c r="J563" s="19">
        <v>0</v>
      </c>
      <c r="K563" s="19">
        <v>0</v>
      </c>
      <c r="L563" s="19">
        <v>0</v>
      </c>
      <c r="M563" s="19">
        <v>0</v>
      </c>
    </row>
    <row r="564" spans="1:13" s="34" customFormat="1" ht="28.5" customHeight="1" x14ac:dyDescent="0.2">
      <c r="A564" s="101"/>
      <c r="B564" s="69"/>
      <c r="C564" s="75"/>
      <c r="D564" s="98"/>
      <c r="E564" s="75"/>
      <c r="F564" s="75"/>
      <c r="G564" s="24" t="s">
        <v>2</v>
      </c>
      <c r="H564" s="19">
        <f t="shared" ref="H564:H565" si="122">J564+K564+L564+M564</f>
        <v>0</v>
      </c>
      <c r="I564" s="19">
        <v>0</v>
      </c>
      <c r="J564" s="19">
        <v>0</v>
      </c>
      <c r="K564" s="19">
        <v>0</v>
      </c>
      <c r="L564" s="19">
        <v>0</v>
      </c>
      <c r="M564" s="19">
        <v>0</v>
      </c>
    </row>
    <row r="565" spans="1:13" s="34" customFormat="1" ht="28.5" customHeight="1" x14ac:dyDescent="0.2">
      <c r="A565" s="101"/>
      <c r="B565" s="69"/>
      <c r="C565" s="75"/>
      <c r="D565" s="98"/>
      <c r="E565" s="75"/>
      <c r="F565" s="75"/>
      <c r="G565" s="24" t="s">
        <v>3</v>
      </c>
      <c r="H565" s="19">
        <f t="shared" si="122"/>
        <v>0</v>
      </c>
      <c r="I565" s="19">
        <v>0</v>
      </c>
      <c r="J565" s="19">
        <v>0</v>
      </c>
      <c r="K565" s="19">
        <v>0</v>
      </c>
      <c r="L565" s="19">
        <v>0</v>
      </c>
      <c r="M565" s="19">
        <v>0</v>
      </c>
    </row>
    <row r="566" spans="1:13" s="34" customFormat="1" ht="28.5" customHeight="1" x14ac:dyDescent="0.2">
      <c r="A566" s="101"/>
      <c r="B566" s="69"/>
      <c r="C566" s="75"/>
      <c r="D566" s="98"/>
      <c r="E566" s="75"/>
      <c r="F566" s="75"/>
      <c r="G566" s="24" t="s">
        <v>4</v>
      </c>
      <c r="H566" s="19">
        <f>J566+K566+L566+M566</f>
        <v>0</v>
      </c>
      <c r="I566" s="19">
        <v>0</v>
      </c>
      <c r="J566" s="19">
        <v>0</v>
      </c>
      <c r="K566" s="19">
        <v>0</v>
      </c>
      <c r="L566" s="19">
        <v>0</v>
      </c>
      <c r="M566" s="19">
        <v>0</v>
      </c>
    </row>
    <row r="567" spans="1:13" s="34" customFormat="1" ht="28.5" customHeight="1" x14ac:dyDescent="0.2">
      <c r="A567" s="101"/>
      <c r="B567" s="69"/>
      <c r="C567" s="75"/>
      <c r="D567" s="98"/>
      <c r="E567" s="75"/>
      <c r="F567" s="75"/>
      <c r="G567" s="24" t="s">
        <v>23</v>
      </c>
      <c r="H567" s="19">
        <f t="shared" ref="H567:H572" si="123">J567+K567+L567+M567</f>
        <v>0</v>
      </c>
      <c r="I567" s="19">
        <v>0</v>
      </c>
      <c r="J567" s="19">
        <v>0</v>
      </c>
      <c r="K567" s="19">
        <v>0</v>
      </c>
      <c r="L567" s="19">
        <v>0</v>
      </c>
      <c r="M567" s="19">
        <v>0</v>
      </c>
    </row>
    <row r="568" spans="1:13" s="34" customFormat="1" ht="28.5" customHeight="1" x14ac:dyDescent="0.2">
      <c r="A568" s="101"/>
      <c r="B568" s="69"/>
      <c r="C568" s="75"/>
      <c r="D568" s="98"/>
      <c r="E568" s="75"/>
      <c r="F568" s="75"/>
      <c r="G568" s="24" t="s">
        <v>30</v>
      </c>
      <c r="H568" s="19">
        <f t="shared" si="123"/>
        <v>44586</v>
      </c>
      <c r="I568" s="19">
        <v>44586</v>
      </c>
      <c r="J568" s="19">
        <v>0</v>
      </c>
      <c r="K568" s="19">
        <v>44140</v>
      </c>
      <c r="L568" s="19">
        <v>446</v>
      </c>
      <c r="M568" s="19">
        <v>0</v>
      </c>
    </row>
    <row r="569" spans="1:13" s="34" customFormat="1" ht="28.5" customHeight="1" x14ac:dyDescent="0.2">
      <c r="A569" s="101"/>
      <c r="B569" s="69"/>
      <c r="C569" s="75"/>
      <c r="D569" s="98"/>
      <c r="E569" s="75"/>
      <c r="F569" s="75"/>
      <c r="G569" s="24" t="s">
        <v>31</v>
      </c>
      <c r="H569" s="19">
        <f t="shared" si="123"/>
        <v>604898.4</v>
      </c>
      <c r="I569" s="19">
        <v>0</v>
      </c>
      <c r="J569" s="19">
        <v>0</v>
      </c>
      <c r="K569" s="19">
        <f>598849.4</f>
        <v>598849.4</v>
      </c>
      <c r="L569" s="19">
        <f>6049</f>
        <v>6049</v>
      </c>
      <c r="M569" s="19">
        <v>0</v>
      </c>
    </row>
    <row r="570" spans="1:13" s="34" customFormat="1" ht="28.5" customHeight="1" x14ac:dyDescent="0.2">
      <c r="A570" s="101"/>
      <c r="B570" s="69"/>
      <c r="C570" s="75"/>
      <c r="D570" s="98"/>
      <c r="E570" s="75"/>
      <c r="F570" s="75"/>
      <c r="G570" s="24" t="s">
        <v>32</v>
      </c>
      <c r="H570" s="19">
        <f t="shared" si="123"/>
        <v>604898.4</v>
      </c>
      <c r="I570" s="19">
        <v>0</v>
      </c>
      <c r="J570" s="19">
        <v>0</v>
      </c>
      <c r="K570" s="19">
        <f>598849.4</f>
        <v>598849.4</v>
      </c>
      <c r="L570" s="19">
        <f>6049</f>
        <v>6049</v>
      </c>
      <c r="M570" s="19">
        <v>0</v>
      </c>
    </row>
    <row r="571" spans="1:13" s="34" customFormat="1" ht="28.5" customHeight="1" x14ac:dyDescent="0.2">
      <c r="A571" s="101"/>
      <c r="B571" s="69"/>
      <c r="C571" s="75"/>
      <c r="D571" s="98"/>
      <c r="E571" s="75"/>
      <c r="F571" s="75"/>
      <c r="G571" s="24" t="s">
        <v>33</v>
      </c>
      <c r="H571" s="19">
        <f t="shared" ref="H571" si="124">J571+K571+L571+M571</f>
        <v>0</v>
      </c>
      <c r="I571" s="19">
        <v>0</v>
      </c>
      <c r="J571" s="19">
        <v>0</v>
      </c>
      <c r="K571" s="19">
        <v>0</v>
      </c>
      <c r="L571" s="19">
        <v>0</v>
      </c>
      <c r="M571" s="19">
        <v>0</v>
      </c>
    </row>
    <row r="572" spans="1:13" s="34" customFormat="1" ht="28.5" customHeight="1" x14ac:dyDescent="0.2">
      <c r="A572" s="102"/>
      <c r="B572" s="70"/>
      <c r="C572" s="76"/>
      <c r="D572" s="99"/>
      <c r="E572" s="76"/>
      <c r="F572" s="76"/>
      <c r="G572" s="24" t="s">
        <v>200</v>
      </c>
      <c r="H572" s="19">
        <f t="shared" si="123"/>
        <v>0</v>
      </c>
      <c r="I572" s="19">
        <v>0</v>
      </c>
      <c r="J572" s="19">
        <v>0</v>
      </c>
      <c r="K572" s="19">
        <v>0</v>
      </c>
      <c r="L572" s="19">
        <v>0</v>
      </c>
      <c r="M572" s="19">
        <v>0</v>
      </c>
    </row>
    <row r="573" spans="1:13" s="34" customFormat="1" ht="100.5" customHeight="1" x14ac:dyDescent="0.2">
      <c r="A573" s="100" t="s">
        <v>167</v>
      </c>
      <c r="B573" s="68" t="s">
        <v>168</v>
      </c>
      <c r="C573" s="74" t="s">
        <v>169</v>
      </c>
      <c r="D573" s="97">
        <v>2649.5</v>
      </c>
      <c r="E573" s="74" t="s">
        <v>166</v>
      </c>
      <c r="F573" s="74" t="s">
        <v>166</v>
      </c>
      <c r="G573" s="24" t="s">
        <v>71</v>
      </c>
      <c r="H573" s="19">
        <f t="shared" ref="H573:K573" si="125">H574+H575+H576+H577+H578+H579+H580+H581+H582+H583+H584+H585</f>
        <v>2599.5</v>
      </c>
      <c r="I573" s="19">
        <f t="shared" si="125"/>
        <v>2599.5</v>
      </c>
      <c r="J573" s="19">
        <f t="shared" si="125"/>
        <v>0</v>
      </c>
      <c r="K573" s="19">
        <f t="shared" si="125"/>
        <v>0</v>
      </c>
      <c r="L573" s="19">
        <f>L574+L575+L576+L577+L578+L579+L580+L581+L582+L583+L584+L585</f>
        <v>2599.5</v>
      </c>
      <c r="M573" s="19">
        <f t="shared" ref="M573" si="126">M574+M575+M576+M577+M578+M579+M580+M581+M582+M583+M585</f>
        <v>0</v>
      </c>
    </row>
    <row r="574" spans="1:13" s="34" customFormat="1" ht="28.5" customHeight="1" x14ac:dyDescent="0.2">
      <c r="A574" s="101"/>
      <c r="B574" s="69"/>
      <c r="C574" s="75"/>
      <c r="D574" s="98"/>
      <c r="E574" s="75"/>
      <c r="F574" s="75"/>
      <c r="G574" s="24" t="s">
        <v>0</v>
      </c>
      <c r="H574" s="19">
        <f>J574+K574+L574+M574</f>
        <v>0</v>
      </c>
      <c r="I574" s="19">
        <v>0</v>
      </c>
      <c r="J574" s="19">
        <v>0</v>
      </c>
      <c r="K574" s="19">
        <v>0</v>
      </c>
      <c r="L574" s="19">
        <v>0</v>
      </c>
      <c r="M574" s="19">
        <v>0</v>
      </c>
    </row>
    <row r="575" spans="1:13" s="34" customFormat="1" ht="28.5" customHeight="1" x14ac:dyDescent="0.2">
      <c r="A575" s="101"/>
      <c r="B575" s="69"/>
      <c r="C575" s="75"/>
      <c r="D575" s="98"/>
      <c r="E575" s="75"/>
      <c r="F575" s="75"/>
      <c r="G575" s="24" t="s">
        <v>5</v>
      </c>
      <c r="H575" s="19">
        <f t="shared" ref="H575" si="127">J575+K575+L575+M575</f>
        <v>0</v>
      </c>
      <c r="I575" s="19">
        <v>0</v>
      </c>
      <c r="J575" s="19">
        <v>0</v>
      </c>
      <c r="K575" s="19">
        <v>0</v>
      </c>
      <c r="L575" s="19">
        <v>0</v>
      </c>
      <c r="M575" s="19">
        <v>0</v>
      </c>
    </row>
    <row r="576" spans="1:13" s="34" customFormat="1" ht="28.5" customHeight="1" x14ac:dyDescent="0.2">
      <c r="A576" s="101"/>
      <c r="B576" s="69"/>
      <c r="C576" s="75"/>
      <c r="D576" s="98"/>
      <c r="E576" s="75"/>
      <c r="F576" s="75"/>
      <c r="G576" s="24" t="s">
        <v>1</v>
      </c>
      <c r="H576" s="19">
        <f>J576+K576+L576+M576</f>
        <v>0</v>
      </c>
      <c r="I576" s="19">
        <v>0</v>
      </c>
      <c r="J576" s="19">
        <v>0</v>
      </c>
      <c r="K576" s="19">
        <v>0</v>
      </c>
      <c r="L576" s="19">
        <v>0</v>
      </c>
      <c r="M576" s="19">
        <v>0</v>
      </c>
    </row>
    <row r="577" spans="1:13" s="34" customFormat="1" ht="28.5" customHeight="1" x14ac:dyDescent="0.2">
      <c r="A577" s="101"/>
      <c r="B577" s="69"/>
      <c r="C577" s="75"/>
      <c r="D577" s="98"/>
      <c r="E577" s="75"/>
      <c r="F577" s="75"/>
      <c r="G577" s="24" t="s">
        <v>2</v>
      </c>
      <c r="H577" s="19">
        <f t="shared" ref="H577:H578" si="128">J577+K577+L577+M577</f>
        <v>0</v>
      </c>
      <c r="I577" s="19">
        <v>0</v>
      </c>
      <c r="J577" s="19">
        <v>0</v>
      </c>
      <c r="K577" s="19">
        <v>0</v>
      </c>
      <c r="L577" s="19">
        <v>0</v>
      </c>
      <c r="M577" s="19">
        <v>0</v>
      </c>
    </row>
    <row r="578" spans="1:13" s="34" customFormat="1" ht="28.5" customHeight="1" x14ac:dyDescent="0.2">
      <c r="A578" s="101"/>
      <c r="B578" s="69"/>
      <c r="C578" s="75"/>
      <c r="D578" s="98"/>
      <c r="E578" s="75"/>
      <c r="F578" s="75"/>
      <c r="G578" s="24" t="s">
        <v>3</v>
      </c>
      <c r="H578" s="19">
        <f t="shared" si="128"/>
        <v>0</v>
      </c>
      <c r="I578" s="19">
        <v>0</v>
      </c>
      <c r="J578" s="19">
        <v>0</v>
      </c>
      <c r="K578" s="19">
        <v>0</v>
      </c>
      <c r="L578" s="19">
        <v>0</v>
      </c>
      <c r="M578" s="19">
        <v>0</v>
      </c>
    </row>
    <row r="579" spans="1:13" s="34" customFormat="1" ht="28.5" customHeight="1" x14ac:dyDescent="0.2">
      <c r="A579" s="101"/>
      <c r="B579" s="69"/>
      <c r="C579" s="75"/>
      <c r="D579" s="98"/>
      <c r="E579" s="75"/>
      <c r="F579" s="75"/>
      <c r="G579" s="24" t="s">
        <v>4</v>
      </c>
      <c r="H579" s="19">
        <f>J579+K579+L579+M579</f>
        <v>0</v>
      </c>
      <c r="I579" s="19">
        <v>0</v>
      </c>
      <c r="J579" s="19">
        <v>0</v>
      </c>
      <c r="K579" s="19">
        <v>0</v>
      </c>
      <c r="L579" s="19">
        <v>0</v>
      </c>
      <c r="M579" s="19">
        <v>0</v>
      </c>
    </row>
    <row r="580" spans="1:13" s="34" customFormat="1" ht="28.5" customHeight="1" x14ac:dyDescent="0.2">
      <c r="A580" s="101"/>
      <c r="B580" s="69"/>
      <c r="C580" s="75"/>
      <c r="D580" s="98"/>
      <c r="E580" s="75"/>
      <c r="F580" s="75"/>
      <c r="G580" s="24" t="s">
        <v>23</v>
      </c>
      <c r="H580" s="19">
        <f t="shared" ref="H580:H585" si="129">J580+K580+L580+M580</f>
        <v>0</v>
      </c>
      <c r="I580" s="19">
        <v>0</v>
      </c>
      <c r="J580" s="19">
        <v>0</v>
      </c>
      <c r="K580" s="19">
        <v>0</v>
      </c>
      <c r="L580" s="19">
        <v>0</v>
      </c>
      <c r="M580" s="19">
        <v>0</v>
      </c>
    </row>
    <row r="581" spans="1:13" s="34" customFormat="1" ht="28.5" customHeight="1" x14ac:dyDescent="0.2">
      <c r="A581" s="101"/>
      <c r="B581" s="69"/>
      <c r="C581" s="75"/>
      <c r="D581" s="98"/>
      <c r="E581" s="75"/>
      <c r="F581" s="75"/>
      <c r="G581" s="24" t="s">
        <v>30</v>
      </c>
      <c r="H581" s="19">
        <f t="shared" si="129"/>
        <v>0</v>
      </c>
      <c r="I581" s="19">
        <v>0</v>
      </c>
      <c r="J581" s="19">
        <v>0</v>
      </c>
      <c r="K581" s="19">
        <v>0</v>
      </c>
      <c r="L581" s="19">
        <v>0</v>
      </c>
      <c r="M581" s="19">
        <v>0</v>
      </c>
    </row>
    <row r="582" spans="1:13" s="34" customFormat="1" ht="28.5" customHeight="1" x14ac:dyDescent="0.2">
      <c r="A582" s="101"/>
      <c r="B582" s="69"/>
      <c r="C582" s="75"/>
      <c r="D582" s="98"/>
      <c r="E582" s="75"/>
      <c r="F582" s="75"/>
      <c r="G582" s="24" t="s">
        <v>31</v>
      </c>
      <c r="H582" s="19">
        <f t="shared" si="129"/>
        <v>2599.5</v>
      </c>
      <c r="I582" s="19">
        <f>H582</f>
        <v>2599.5</v>
      </c>
      <c r="J582" s="19">
        <v>0</v>
      </c>
      <c r="K582" s="19">
        <v>0</v>
      </c>
      <c r="L582" s="19">
        <v>2599.5</v>
      </c>
      <c r="M582" s="19">
        <v>0</v>
      </c>
    </row>
    <row r="583" spans="1:13" s="34" customFormat="1" ht="28.5" customHeight="1" x14ac:dyDescent="0.2">
      <c r="A583" s="101"/>
      <c r="B583" s="69"/>
      <c r="C583" s="75"/>
      <c r="D583" s="98"/>
      <c r="E583" s="75"/>
      <c r="F583" s="75"/>
      <c r="G583" s="24" t="s">
        <v>32</v>
      </c>
      <c r="H583" s="19">
        <f t="shared" si="129"/>
        <v>0</v>
      </c>
      <c r="I583" s="19">
        <v>0</v>
      </c>
      <c r="J583" s="19">
        <v>0</v>
      </c>
      <c r="K583" s="19">
        <v>0</v>
      </c>
      <c r="L583" s="19">
        <v>0</v>
      </c>
      <c r="M583" s="19">
        <v>0</v>
      </c>
    </row>
    <row r="584" spans="1:13" s="34" customFormat="1" ht="28.5" customHeight="1" x14ac:dyDescent="0.2">
      <c r="A584" s="101"/>
      <c r="B584" s="69"/>
      <c r="C584" s="75"/>
      <c r="D584" s="98"/>
      <c r="E584" s="75"/>
      <c r="F584" s="75"/>
      <c r="G584" s="24" t="s">
        <v>33</v>
      </c>
      <c r="H584" s="19">
        <f t="shared" ref="H584" si="130">J584+K584+L584+M584</f>
        <v>0</v>
      </c>
      <c r="I584" s="19">
        <v>0</v>
      </c>
      <c r="J584" s="19">
        <v>0</v>
      </c>
      <c r="K584" s="19">
        <v>0</v>
      </c>
      <c r="L584" s="19">
        <v>0</v>
      </c>
      <c r="M584" s="19">
        <v>0</v>
      </c>
    </row>
    <row r="585" spans="1:13" s="34" customFormat="1" ht="28.5" customHeight="1" x14ac:dyDescent="0.2">
      <c r="A585" s="102"/>
      <c r="B585" s="70"/>
      <c r="C585" s="76"/>
      <c r="D585" s="99"/>
      <c r="E585" s="76"/>
      <c r="F585" s="76"/>
      <c r="G585" s="24" t="s">
        <v>200</v>
      </c>
      <c r="H585" s="19">
        <f t="shared" si="129"/>
        <v>0</v>
      </c>
      <c r="I585" s="19">
        <v>0</v>
      </c>
      <c r="J585" s="19">
        <v>0</v>
      </c>
      <c r="K585" s="19">
        <v>0</v>
      </c>
      <c r="L585" s="19">
        <v>0</v>
      </c>
      <c r="M585" s="19">
        <v>0</v>
      </c>
    </row>
    <row r="586" spans="1:13" s="34" customFormat="1" ht="109.5" customHeight="1" x14ac:dyDescent="0.2">
      <c r="A586" s="100" t="s">
        <v>193</v>
      </c>
      <c r="B586" s="68" t="s">
        <v>184</v>
      </c>
      <c r="C586" s="77" t="s">
        <v>179</v>
      </c>
      <c r="D586" s="81">
        <v>1574.3</v>
      </c>
      <c r="E586" s="77" t="s">
        <v>166</v>
      </c>
      <c r="F586" s="77" t="s">
        <v>166</v>
      </c>
      <c r="G586" s="24" t="s">
        <v>71</v>
      </c>
      <c r="H586" s="19">
        <f t="shared" ref="H586:K586" si="131">H587+H588+H589+H590+H591+H592+H593+H594+H595+H596+H597+H598</f>
        <v>599</v>
      </c>
      <c r="I586" s="19">
        <f t="shared" si="131"/>
        <v>0</v>
      </c>
      <c r="J586" s="19">
        <f t="shared" si="131"/>
        <v>0</v>
      </c>
      <c r="K586" s="19">
        <f t="shared" si="131"/>
        <v>0</v>
      </c>
      <c r="L586" s="19">
        <f>L587+L588+L589+L590+L591+L592+L593+L594+L595+L596+L597+L598</f>
        <v>599</v>
      </c>
      <c r="M586" s="19">
        <f t="shared" ref="M586" si="132">M587+M588+M589+M590+M591+M592+M593+M594+M595+M596+M598</f>
        <v>0</v>
      </c>
    </row>
    <row r="587" spans="1:13" s="34" customFormat="1" ht="28.5" customHeight="1" x14ac:dyDescent="0.2">
      <c r="A587" s="101"/>
      <c r="B587" s="69"/>
      <c r="C587" s="77"/>
      <c r="D587" s="81"/>
      <c r="E587" s="77"/>
      <c r="F587" s="77"/>
      <c r="G587" s="24" t="s">
        <v>0</v>
      </c>
      <c r="H587" s="19">
        <f>J587+K587+L587+M587</f>
        <v>0</v>
      </c>
      <c r="I587" s="19">
        <v>0</v>
      </c>
      <c r="J587" s="19">
        <v>0</v>
      </c>
      <c r="K587" s="19">
        <v>0</v>
      </c>
      <c r="L587" s="19">
        <v>0</v>
      </c>
      <c r="M587" s="19">
        <v>0</v>
      </c>
    </row>
    <row r="588" spans="1:13" s="34" customFormat="1" ht="28.5" customHeight="1" x14ac:dyDescent="0.2">
      <c r="A588" s="101"/>
      <c r="B588" s="69"/>
      <c r="C588" s="77"/>
      <c r="D588" s="81"/>
      <c r="E588" s="77"/>
      <c r="F588" s="77"/>
      <c r="G588" s="24" t="s">
        <v>5</v>
      </c>
      <c r="H588" s="19">
        <f t="shared" ref="H588" si="133">J588+K588+L588+M588</f>
        <v>0</v>
      </c>
      <c r="I588" s="19">
        <v>0</v>
      </c>
      <c r="J588" s="19">
        <v>0</v>
      </c>
      <c r="K588" s="19">
        <v>0</v>
      </c>
      <c r="L588" s="19">
        <v>0</v>
      </c>
      <c r="M588" s="19">
        <v>0</v>
      </c>
    </row>
    <row r="589" spans="1:13" s="34" customFormat="1" ht="28.5" customHeight="1" x14ac:dyDescent="0.2">
      <c r="A589" s="101"/>
      <c r="B589" s="69"/>
      <c r="C589" s="77"/>
      <c r="D589" s="81"/>
      <c r="E589" s="77"/>
      <c r="F589" s="77"/>
      <c r="G589" s="24" t="s">
        <v>1</v>
      </c>
      <c r="H589" s="19">
        <f>J589+K589+L589+M589</f>
        <v>0</v>
      </c>
      <c r="I589" s="19">
        <v>0</v>
      </c>
      <c r="J589" s="19">
        <v>0</v>
      </c>
      <c r="K589" s="19">
        <v>0</v>
      </c>
      <c r="L589" s="19">
        <v>0</v>
      </c>
      <c r="M589" s="19">
        <v>0</v>
      </c>
    </row>
    <row r="590" spans="1:13" s="34" customFormat="1" ht="28.5" customHeight="1" x14ac:dyDescent="0.2">
      <c r="A590" s="101"/>
      <c r="B590" s="69"/>
      <c r="C590" s="77"/>
      <c r="D590" s="81"/>
      <c r="E590" s="77"/>
      <c r="F590" s="77"/>
      <c r="G590" s="24" t="s">
        <v>2</v>
      </c>
      <c r="H590" s="19">
        <f t="shared" ref="H590:H591" si="134">J590+K590+L590+M590</f>
        <v>0</v>
      </c>
      <c r="I590" s="19">
        <v>0</v>
      </c>
      <c r="J590" s="19">
        <v>0</v>
      </c>
      <c r="K590" s="19">
        <v>0</v>
      </c>
      <c r="L590" s="19">
        <v>0</v>
      </c>
      <c r="M590" s="19">
        <v>0</v>
      </c>
    </row>
    <row r="591" spans="1:13" s="34" customFormat="1" ht="28.5" customHeight="1" x14ac:dyDescent="0.2">
      <c r="A591" s="101"/>
      <c r="B591" s="69"/>
      <c r="C591" s="77"/>
      <c r="D591" s="81"/>
      <c r="E591" s="77"/>
      <c r="F591" s="77"/>
      <c r="G591" s="24" t="s">
        <v>3</v>
      </c>
      <c r="H591" s="19">
        <f t="shared" si="134"/>
        <v>0</v>
      </c>
      <c r="I591" s="19">
        <v>0</v>
      </c>
      <c r="J591" s="19">
        <v>0</v>
      </c>
      <c r="K591" s="19">
        <v>0</v>
      </c>
      <c r="L591" s="19">
        <v>0</v>
      </c>
      <c r="M591" s="19">
        <v>0</v>
      </c>
    </row>
    <row r="592" spans="1:13" s="34" customFormat="1" ht="28.5" customHeight="1" x14ac:dyDescent="0.2">
      <c r="A592" s="101"/>
      <c r="B592" s="69"/>
      <c r="C592" s="77"/>
      <c r="D592" s="81"/>
      <c r="E592" s="77"/>
      <c r="F592" s="77"/>
      <c r="G592" s="24" t="s">
        <v>4</v>
      </c>
      <c r="H592" s="19">
        <f>J592+K592+L592+M592</f>
        <v>0</v>
      </c>
      <c r="I592" s="19">
        <v>0</v>
      </c>
      <c r="J592" s="19">
        <v>0</v>
      </c>
      <c r="K592" s="19">
        <v>0</v>
      </c>
      <c r="L592" s="19">
        <v>0</v>
      </c>
      <c r="M592" s="19">
        <v>0</v>
      </c>
    </row>
    <row r="593" spans="1:13" s="34" customFormat="1" ht="28.5" customHeight="1" x14ac:dyDescent="0.2">
      <c r="A593" s="101"/>
      <c r="B593" s="69"/>
      <c r="C593" s="77"/>
      <c r="D593" s="81"/>
      <c r="E593" s="77"/>
      <c r="F593" s="77"/>
      <c r="G593" s="24" t="s">
        <v>23</v>
      </c>
      <c r="H593" s="19">
        <f t="shared" ref="H593:H598" si="135">J593+K593+L593+M593</f>
        <v>0</v>
      </c>
      <c r="I593" s="19">
        <v>0</v>
      </c>
      <c r="J593" s="19">
        <v>0</v>
      </c>
      <c r="K593" s="19">
        <v>0</v>
      </c>
      <c r="L593" s="19">
        <v>0</v>
      </c>
      <c r="M593" s="19">
        <v>0</v>
      </c>
    </row>
    <row r="594" spans="1:13" s="34" customFormat="1" ht="28.5" customHeight="1" x14ac:dyDescent="0.2">
      <c r="A594" s="101"/>
      <c r="B594" s="69"/>
      <c r="C594" s="77"/>
      <c r="D594" s="81"/>
      <c r="E594" s="77"/>
      <c r="F594" s="77"/>
      <c r="G594" s="24" t="s">
        <v>30</v>
      </c>
      <c r="H594" s="19">
        <f t="shared" si="135"/>
        <v>0</v>
      </c>
      <c r="I594" s="19">
        <v>0</v>
      </c>
      <c r="J594" s="19">
        <v>0</v>
      </c>
      <c r="K594" s="19">
        <v>0</v>
      </c>
      <c r="L594" s="19">
        <v>0</v>
      </c>
      <c r="M594" s="19">
        <v>0</v>
      </c>
    </row>
    <row r="595" spans="1:13" s="34" customFormat="1" ht="28.5" customHeight="1" x14ac:dyDescent="0.2">
      <c r="A595" s="101"/>
      <c r="B595" s="69"/>
      <c r="C595" s="77"/>
      <c r="D595" s="81"/>
      <c r="E595" s="77"/>
      <c r="F595" s="77"/>
      <c r="G595" s="24" t="s">
        <v>31</v>
      </c>
      <c r="H595" s="19">
        <f t="shared" si="135"/>
        <v>599</v>
      </c>
      <c r="I595" s="19">
        <v>0</v>
      </c>
      <c r="J595" s="19">
        <v>0</v>
      </c>
      <c r="K595" s="19">
        <v>0</v>
      </c>
      <c r="L595" s="19">
        <v>599</v>
      </c>
      <c r="M595" s="19">
        <v>0</v>
      </c>
    </row>
    <row r="596" spans="1:13" s="34" customFormat="1" ht="28.5" customHeight="1" x14ac:dyDescent="0.2">
      <c r="A596" s="101"/>
      <c r="B596" s="69"/>
      <c r="C596" s="77"/>
      <c r="D596" s="81"/>
      <c r="E596" s="77"/>
      <c r="F596" s="77"/>
      <c r="G596" s="24" t="s">
        <v>32</v>
      </c>
      <c r="H596" s="19">
        <f t="shared" si="135"/>
        <v>0</v>
      </c>
      <c r="I596" s="19">
        <v>0</v>
      </c>
      <c r="J596" s="19">
        <v>0</v>
      </c>
      <c r="K596" s="19">
        <v>0</v>
      </c>
      <c r="L596" s="19">
        <v>0</v>
      </c>
      <c r="M596" s="19">
        <v>0</v>
      </c>
    </row>
    <row r="597" spans="1:13" s="34" customFormat="1" ht="28.5" customHeight="1" x14ac:dyDescent="0.2">
      <c r="A597" s="101"/>
      <c r="B597" s="69"/>
      <c r="C597" s="77"/>
      <c r="D597" s="81"/>
      <c r="E597" s="77"/>
      <c r="F597" s="77"/>
      <c r="G597" s="24" t="s">
        <v>33</v>
      </c>
      <c r="H597" s="19">
        <f t="shared" ref="H597" si="136">J597+K597+L597+M597</f>
        <v>0</v>
      </c>
      <c r="I597" s="19">
        <v>0</v>
      </c>
      <c r="J597" s="19">
        <v>0</v>
      </c>
      <c r="K597" s="19">
        <v>0</v>
      </c>
      <c r="L597" s="19">
        <v>0</v>
      </c>
      <c r="M597" s="19">
        <v>0</v>
      </c>
    </row>
    <row r="598" spans="1:13" s="34" customFormat="1" ht="28.5" customHeight="1" x14ac:dyDescent="0.2">
      <c r="A598" s="102"/>
      <c r="B598" s="70"/>
      <c r="C598" s="77"/>
      <c r="D598" s="81"/>
      <c r="E598" s="77"/>
      <c r="F598" s="77"/>
      <c r="G598" s="24" t="s">
        <v>200</v>
      </c>
      <c r="H598" s="19">
        <f t="shared" si="135"/>
        <v>0</v>
      </c>
      <c r="I598" s="19">
        <v>0</v>
      </c>
      <c r="J598" s="19">
        <v>0</v>
      </c>
      <c r="K598" s="19">
        <v>0</v>
      </c>
      <c r="L598" s="19">
        <v>0</v>
      </c>
      <c r="M598" s="19">
        <v>0</v>
      </c>
    </row>
    <row r="599" spans="1:13" s="34" customFormat="1" ht="103.5" customHeight="1" x14ac:dyDescent="0.2">
      <c r="A599" s="100" t="s">
        <v>199</v>
      </c>
      <c r="B599" s="68" t="s">
        <v>36</v>
      </c>
      <c r="C599" s="77" t="s">
        <v>195</v>
      </c>
      <c r="D599" s="81">
        <v>20000</v>
      </c>
      <c r="E599" s="77" t="s">
        <v>166</v>
      </c>
      <c r="F599" s="77" t="s">
        <v>187</v>
      </c>
      <c r="G599" s="24" t="s">
        <v>71</v>
      </c>
      <c r="H599" s="19">
        <f t="shared" ref="H599:K599" si="137">H600+H601+H602+H603+H604+H605+H606+H607+H608+H609+H610+H611</f>
        <v>6000</v>
      </c>
      <c r="I599" s="19">
        <f t="shared" si="137"/>
        <v>20000</v>
      </c>
      <c r="J599" s="19">
        <f t="shared" si="137"/>
        <v>0</v>
      </c>
      <c r="K599" s="19">
        <f t="shared" si="137"/>
        <v>6000</v>
      </c>
      <c r="L599" s="19">
        <f>L600+L601+L602+L603+L604+L605+L606+L607+L608+L609+L610+L611</f>
        <v>0</v>
      </c>
      <c r="M599" s="19">
        <f t="shared" ref="M599" si="138">M600+M601+M602+M603+M604+M605+M606+M607+M608+M609+M611</f>
        <v>0</v>
      </c>
    </row>
    <row r="600" spans="1:13" s="34" customFormat="1" ht="28.5" customHeight="1" x14ac:dyDescent="0.2">
      <c r="A600" s="101"/>
      <c r="B600" s="69"/>
      <c r="C600" s="77"/>
      <c r="D600" s="81"/>
      <c r="E600" s="77"/>
      <c r="F600" s="77"/>
      <c r="G600" s="24" t="s">
        <v>0</v>
      </c>
      <c r="H600" s="19">
        <f>J600+K600+L600+M600</f>
        <v>0</v>
      </c>
      <c r="I600" s="19">
        <v>0</v>
      </c>
      <c r="J600" s="19">
        <v>0</v>
      </c>
      <c r="K600" s="19">
        <v>0</v>
      </c>
      <c r="L600" s="19">
        <v>0</v>
      </c>
      <c r="M600" s="19">
        <v>0</v>
      </c>
    </row>
    <row r="601" spans="1:13" s="34" customFormat="1" ht="28.5" customHeight="1" x14ac:dyDescent="0.2">
      <c r="A601" s="101"/>
      <c r="B601" s="69"/>
      <c r="C601" s="77"/>
      <c r="D601" s="81"/>
      <c r="E601" s="77"/>
      <c r="F601" s="77"/>
      <c r="G601" s="24" t="s">
        <v>5</v>
      </c>
      <c r="H601" s="19">
        <f t="shared" ref="H601" si="139">J601+K601+L601+M601</f>
        <v>0</v>
      </c>
      <c r="I601" s="19">
        <v>0</v>
      </c>
      <c r="J601" s="19">
        <v>0</v>
      </c>
      <c r="K601" s="19">
        <v>0</v>
      </c>
      <c r="L601" s="19">
        <v>0</v>
      </c>
      <c r="M601" s="19">
        <v>0</v>
      </c>
    </row>
    <row r="602" spans="1:13" s="34" customFormat="1" ht="28.5" customHeight="1" x14ac:dyDescent="0.2">
      <c r="A602" s="101"/>
      <c r="B602" s="69"/>
      <c r="C602" s="77"/>
      <c r="D602" s="81"/>
      <c r="E602" s="77"/>
      <c r="F602" s="77"/>
      <c r="G602" s="24" t="s">
        <v>1</v>
      </c>
      <c r="H602" s="19">
        <f>J602+K602+L602+M602</f>
        <v>0</v>
      </c>
      <c r="I602" s="19">
        <v>0</v>
      </c>
      <c r="J602" s="19">
        <v>0</v>
      </c>
      <c r="K602" s="19">
        <v>0</v>
      </c>
      <c r="L602" s="19">
        <v>0</v>
      </c>
      <c r="M602" s="19">
        <v>0</v>
      </c>
    </row>
    <row r="603" spans="1:13" s="34" customFormat="1" ht="28.5" customHeight="1" x14ac:dyDescent="0.2">
      <c r="A603" s="101"/>
      <c r="B603" s="69"/>
      <c r="C603" s="77"/>
      <c r="D603" s="81"/>
      <c r="E603" s="77"/>
      <c r="F603" s="77"/>
      <c r="G603" s="24" t="s">
        <v>2</v>
      </c>
      <c r="H603" s="19">
        <f t="shared" ref="H603:H604" si="140">J603+K603+L603+M603</f>
        <v>0</v>
      </c>
      <c r="I603" s="19">
        <v>0</v>
      </c>
      <c r="J603" s="19">
        <v>0</v>
      </c>
      <c r="K603" s="19">
        <v>0</v>
      </c>
      <c r="L603" s="19">
        <v>0</v>
      </c>
      <c r="M603" s="19">
        <v>0</v>
      </c>
    </row>
    <row r="604" spans="1:13" s="34" customFormat="1" ht="28.5" customHeight="1" x14ac:dyDescent="0.2">
      <c r="A604" s="101"/>
      <c r="B604" s="69"/>
      <c r="C604" s="77"/>
      <c r="D604" s="81"/>
      <c r="E604" s="77"/>
      <c r="F604" s="77"/>
      <c r="G604" s="24" t="s">
        <v>3</v>
      </c>
      <c r="H604" s="19">
        <f t="shared" si="140"/>
        <v>0</v>
      </c>
      <c r="I604" s="19">
        <v>0</v>
      </c>
      <c r="J604" s="19">
        <v>0</v>
      </c>
      <c r="K604" s="19">
        <v>0</v>
      </c>
      <c r="L604" s="19">
        <v>0</v>
      </c>
      <c r="M604" s="19">
        <v>0</v>
      </c>
    </row>
    <row r="605" spans="1:13" s="34" customFormat="1" ht="28.5" customHeight="1" x14ac:dyDescent="0.2">
      <c r="A605" s="101"/>
      <c r="B605" s="69"/>
      <c r="C605" s="77"/>
      <c r="D605" s="81"/>
      <c r="E605" s="77"/>
      <c r="F605" s="77"/>
      <c r="G605" s="24" t="s">
        <v>4</v>
      </c>
      <c r="H605" s="19">
        <f>J605+K605+L605+M605</f>
        <v>0</v>
      </c>
      <c r="I605" s="19">
        <v>0</v>
      </c>
      <c r="J605" s="19">
        <v>0</v>
      </c>
      <c r="K605" s="19">
        <v>0</v>
      </c>
      <c r="L605" s="19">
        <v>0</v>
      </c>
      <c r="M605" s="19">
        <v>0</v>
      </c>
    </row>
    <row r="606" spans="1:13" s="34" customFormat="1" ht="28.5" customHeight="1" x14ac:dyDescent="0.2">
      <c r="A606" s="101"/>
      <c r="B606" s="69"/>
      <c r="C606" s="77"/>
      <c r="D606" s="81"/>
      <c r="E606" s="77"/>
      <c r="F606" s="77"/>
      <c r="G606" s="24" t="s">
        <v>23</v>
      </c>
      <c r="H606" s="19">
        <f t="shared" ref="H606:H611" si="141">J606+K606+L606+M606</f>
        <v>0</v>
      </c>
      <c r="I606" s="19">
        <v>0</v>
      </c>
      <c r="J606" s="19">
        <v>0</v>
      </c>
      <c r="K606" s="19">
        <v>0</v>
      </c>
      <c r="L606" s="19">
        <v>0</v>
      </c>
      <c r="M606" s="19">
        <v>0</v>
      </c>
    </row>
    <row r="607" spans="1:13" s="34" customFormat="1" ht="28.5" customHeight="1" x14ac:dyDescent="0.2">
      <c r="A607" s="101"/>
      <c r="B607" s="69"/>
      <c r="C607" s="77"/>
      <c r="D607" s="81"/>
      <c r="E607" s="77"/>
      <c r="F607" s="77"/>
      <c r="G607" s="24" t="s">
        <v>30</v>
      </c>
      <c r="H607" s="19">
        <f t="shared" si="141"/>
        <v>0</v>
      </c>
      <c r="I607" s="19">
        <v>0</v>
      </c>
      <c r="J607" s="19">
        <v>0</v>
      </c>
      <c r="K607" s="19">
        <v>0</v>
      </c>
      <c r="L607" s="19">
        <v>0</v>
      </c>
      <c r="M607" s="19">
        <v>0</v>
      </c>
    </row>
    <row r="608" spans="1:13" s="34" customFormat="1" ht="28.5" customHeight="1" x14ac:dyDescent="0.2">
      <c r="A608" s="101"/>
      <c r="B608" s="69"/>
      <c r="C608" s="77"/>
      <c r="D608" s="81"/>
      <c r="E608" s="77"/>
      <c r="F608" s="77"/>
      <c r="G608" s="24" t="s">
        <v>31</v>
      </c>
      <c r="H608" s="19">
        <f t="shared" si="141"/>
        <v>6000</v>
      </c>
      <c r="I608" s="19">
        <v>6000</v>
      </c>
      <c r="J608" s="19">
        <v>0</v>
      </c>
      <c r="K608" s="19">
        <v>6000</v>
      </c>
      <c r="L608" s="19">
        <v>0</v>
      </c>
      <c r="M608" s="19">
        <v>0</v>
      </c>
    </row>
    <row r="609" spans="1:13" s="34" customFormat="1" ht="28.5" customHeight="1" x14ac:dyDescent="0.2">
      <c r="A609" s="101"/>
      <c r="B609" s="69"/>
      <c r="C609" s="77"/>
      <c r="D609" s="81"/>
      <c r="E609" s="77"/>
      <c r="F609" s="77"/>
      <c r="G609" s="24" t="s">
        <v>32</v>
      </c>
      <c r="H609" s="19">
        <f t="shared" si="141"/>
        <v>0</v>
      </c>
      <c r="I609" s="19">
        <v>14000</v>
      </c>
      <c r="J609" s="19">
        <v>0</v>
      </c>
      <c r="K609" s="19">
        <f>14000-14000</f>
        <v>0</v>
      </c>
      <c r="L609" s="19">
        <v>0</v>
      </c>
      <c r="M609" s="19">
        <v>0</v>
      </c>
    </row>
    <row r="610" spans="1:13" s="34" customFormat="1" ht="28.5" customHeight="1" x14ac:dyDescent="0.2">
      <c r="A610" s="101"/>
      <c r="B610" s="69"/>
      <c r="C610" s="77"/>
      <c r="D610" s="81"/>
      <c r="E610" s="77"/>
      <c r="F610" s="77"/>
      <c r="G610" s="24" t="s">
        <v>33</v>
      </c>
      <c r="H610" s="19">
        <f t="shared" ref="H610" si="142">J610+K610+L610+M610</f>
        <v>0</v>
      </c>
      <c r="I610" s="19">
        <v>0</v>
      </c>
      <c r="J610" s="19">
        <v>0</v>
      </c>
      <c r="K610" s="19">
        <v>0</v>
      </c>
      <c r="L610" s="19">
        <v>0</v>
      </c>
      <c r="M610" s="19">
        <v>0</v>
      </c>
    </row>
    <row r="611" spans="1:13" s="34" customFormat="1" ht="28.5" customHeight="1" x14ac:dyDescent="0.2">
      <c r="A611" s="102"/>
      <c r="B611" s="70"/>
      <c r="C611" s="77"/>
      <c r="D611" s="81"/>
      <c r="E611" s="77"/>
      <c r="F611" s="77"/>
      <c r="G611" s="24" t="s">
        <v>200</v>
      </c>
      <c r="H611" s="19">
        <f t="shared" si="141"/>
        <v>0</v>
      </c>
      <c r="I611" s="19">
        <v>0</v>
      </c>
      <c r="J611" s="19">
        <v>0</v>
      </c>
      <c r="K611" s="19">
        <v>0</v>
      </c>
      <c r="L611" s="19">
        <v>0</v>
      </c>
      <c r="M611" s="19">
        <v>0</v>
      </c>
    </row>
    <row r="612" spans="1:13" s="34" customFormat="1" ht="101.25" customHeight="1" x14ac:dyDescent="0.2">
      <c r="A612" s="88" t="s">
        <v>203</v>
      </c>
      <c r="B612" s="91"/>
      <c r="C612" s="91"/>
      <c r="D612" s="94"/>
      <c r="E612" s="95"/>
      <c r="F612" s="95">
        <v>2023</v>
      </c>
      <c r="G612" s="54" t="s">
        <v>71</v>
      </c>
      <c r="H612" s="55">
        <f t="shared" ref="H612:K612" si="143">H613+H614+H615+H616+H617+H618+H619+H620+H621+H622+H624+H623</f>
        <v>1119224.1000000001</v>
      </c>
      <c r="I612" s="55">
        <f t="shared" si="143"/>
        <v>0</v>
      </c>
      <c r="J612" s="55">
        <f t="shared" si="143"/>
        <v>1108031.8</v>
      </c>
      <c r="K612" s="55">
        <f t="shared" si="143"/>
        <v>0</v>
      </c>
      <c r="L612" s="55">
        <f>L613+L614+L615+L616+L617+L618+L619+L620+L621+L622+L624+L623</f>
        <v>11192.3</v>
      </c>
      <c r="M612" s="55">
        <f t="shared" ref="M612" si="144">M613+M614+M615+M616+M617+M618+M619+M620+M621+M622+M624</f>
        <v>0</v>
      </c>
    </row>
    <row r="613" spans="1:13" s="34" customFormat="1" ht="28.5" customHeight="1" x14ac:dyDescent="0.2">
      <c r="A613" s="89"/>
      <c r="B613" s="92"/>
      <c r="C613" s="92"/>
      <c r="D613" s="94"/>
      <c r="E613" s="95"/>
      <c r="F613" s="95"/>
      <c r="G613" s="54" t="s">
        <v>0</v>
      </c>
      <c r="H613" s="55">
        <f>J613+K613+L613+M613</f>
        <v>0</v>
      </c>
      <c r="I613" s="55">
        <v>0</v>
      </c>
      <c r="J613" s="55">
        <v>0</v>
      </c>
      <c r="K613" s="55">
        <v>0</v>
      </c>
      <c r="L613" s="55">
        <v>0</v>
      </c>
      <c r="M613" s="55">
        <v>0</v>
      </c>
    </row>
    <row r="614" spans="1:13" s="34" customFormat="1" ht="28.5" customHeight="1" x14ac:dyDescent="0.2">
      <c r="A614" s="89"/>
      <c r="B614" s="92"/>
      <c r="C614" s="92"/>
      <c r="D614" s="94"/>
      <c r="E614" s="95"/>
      <c r="F614" s="95"/>
      <c r="G614" s="54" t="s">
        <v>5</v>
      </c>
      <c r="H614" s="55">
        <f t="shared" ref="H614" si="145">J614+K614+L614+M614</f>
        <v>0</v>
      </c>
      <c r="I614" s="55">
        <v>0</v>
      </c>
      <c r="J614" s="55">
        <v>0</v>
      </c>
      <c r="K614" s="55">
        <v>0</v>
      </c>
      <c r="L614" s="55">
        <v>0</v>
      </c>
      <c r="M614" s="55">
        <v>0</v>
      </c>
    </row>
    <row r="615" spans="1:13" s="34" customFormat="1" ht="28.5" customHeight="1" x14ac:dyDescent="0.2">
      <c r="A615" s="89"/>
      <c r="B615" s="92"/>
      <c r="C615" s="92"/>
      <c r="D615" s="94"/>
      <c r="E615" s="95"/>
      <c r="F615" s="95"/>
      <c r="G615" s="54" t="s">
        <v>1</v>
      </c>
      <c r="H615" s="55">
        <f>J615+K615+L615+M615</f>
        <v>0</v>
      </c>
      <c r="I615" s="55">
        <v>0</v>
      </c>
      <c r="J615" s="55">
        <v>0</v>
      </c>
      <c r="K615" s="55">
        <v>0</v>
      </c>
      <c r="L615" s="55">
        <v>0</v>
      </c>
      <c r="M615" s="55">
        <v>0</v>
      </c>
    </row>
    <row r="616" spans="1:13" s="34" customFormat="1" ht="28.5" customHeight="1" x14ac:dyDescent="0.2">
      <c r="A616" s="89"/>
      <c r="B616" s="92"/>
      <c r="C616" s="92"/>
      <c r="D616" s="94"/>
      <c r="E616" s="95"/>
      <c r="F616" s="95"/>
      <c r="G616" s="54" t="s">
        <v>2</v>
      </c>
      <c r="H616" s="55">
        <f t="shared" ref="H616:H617" si="146">J616+K616+L616+M616</f>
        <v>0</v>
      </c>
      <c r="I616" s="55">
        <v>0</v>
      </c>
      <c r="J616" s="55">
        <v>0</v>
      </c>
      <c r="K616" s="55">
        <v>0</v>
      </c>
      <c r="L616" s="55">
        <v>0</v>
      </c>
      <c r="M616" s="55">
        <v>0</v>
      </c>
    </row>
    <row r="617" spans="1:13" s="34" customFormat="1" ht="28.5" customHeight="1" x14ac:dyDescent="0.2">
      <c r="A617" s="89"/>
      <c r="B617" s="92"/>
      <c r="C617" s="92"/>
      <c r="D617" s="94"/>
      <c r="E617" s="95"/>
      <c r="F617" s="95"/>
      <c r="G617" s="54" t="s">
        <v>3</v>
      </c>
      <c r="H617" s="55">
        <f t="shared" si="146"/>
        <v>0</v>
      </c>
      <c r="I617" s="55">
        <v>0</v>
      </c>
      <c r="J617" s="55">
        <v>0</v>
      </c>
      <c r="K617" s="55">
        <v>0</v>
      </c>
      <c r="L617" s="55">
        <v>0</v>
      </c>
      <c r="M617" s="55">
        <v>0</v>
      </c>
    </row>
    <row r="618" spans="1:13" s="34" customFormat="1" ht="28.5" customHeight="1" x14ac:dyDescent="0.2">
      <c r="A618" s="89"/>
      <c r="B618" s="92"/>
      <c r="C618" s="92"/>
      <c r="D618" s="94"/>
      <c r="E618" s="95"/>
      <c r="F618" s="95"/>
      <c r="G618" s="54" t="s">
        <v>4</v>
      </c>
      <c r="H618" s="55">
        <f>J618+K618+L618+M618</f>
        <v>0</v>
      </c>
      <c r="I618" s="55">
        <v>0</v>
      </c>
      <c r="J618" s="55">
        <v>0</v>
      </c>
      <c r="K618" s="55">
        <v>0</v>
      </c>
      <c r="L618" s="55">
        <v>0</v>
      </c>
      <c r="M618" s="55">
        <v>0</v>
      </c>
    </row>
    <row r="619" spans="1:13" s="34" customFormat="1" ht="28.5" customHeight="1" x14ac:dyDescent="0.2">
      <c r="A619" s="89"/>
      <c r="B619" s="92"/>
      <c r="C619" s="92"/>
      <c r="D619" s="94"/>
      <c r="E619" s="95"/>
      <c r="F619" s="95"/>
      <c r="G619" s="54" t="s">
        <v>23</v>
      </c>
      <c r="H619" s="55">
        <f t="shared" ref="H619:H620" si="147">J619+K619+L619+M619</f>
        <v>0</v>
      </c>
      <c r="I619" s="55">
        <v>0</v>
      </c>
      <c r="J619" s="55">
        <v>0</v>
      </c>
      <c r="K619" s="55">
        <v>0</v>
      </c>
      <c r="L619" s="55">
        <v>0</v>
      </c>
      <c r="M619" s="55">
        <v>0</v>
      </c>
    </row>
    <row r="620" spans="1:13" s="34" customFormat="1" ht="28.5" customHeight="1" x14ac:dyDescent="0.2">
      <c r="A620" s="89"/>
      <c r="B620" s="92"/>
      <c r="C620" s="92"/>
      <c r="D620" s="94"/>
      <c r="E620" s="95"/>
      <c r="F620" s="95"/>
      <c r="G620" s="54" t="s">
        <v>30</v>
      </c>
      <c r="H620" s="55">
        <f t="shared" si="147"/>
        <v>0</v>
      </c>
      <c r="I620" s="55">
        <v>0</v>
      </c>
      <c r="J620" s="55">
        <v>0</v>
      </c>
      <c r="K620" s="55">
        <v>0</v>
      </c>
      <c r="L620" s="55">
        <v>0</v>
      </c>
      <c r="M620" s="55">
        <v>0</v>
      </c>
    </row>
    <row r="621" spans="1:13" s="34" customFormat="1" ht="28.5" customHeight="1" x14ac:dyDescent="0.2">
      <c r="A621" s="89"/>
      <c r="B621" s="92"/>
      <c r="C621" s="92"/>
      <c r="D621" s="94"/>
      <c r="E621" s="95"/>
      <c r="F621" s="95"/>
      <c r="G621" s="54" t="s">
        <v>31</v>
      </c>
      <c r="H621" s="55">
        <f>H634+H647</f>
        <v>1119224.1000000001</v>
      </c>
      <c r="I621" s="55">
        <v>0</v>
      </c>
      <c r="J621" s="55">
        <f>J634+J647</f>
        <v>1108031.8</v>
      </c>
      <c r="K621" s="55">
        <v>0</v>
      </c>
      <c r="L621" s="55">
        <f>L634+L647</f>
        <v>11192.3</v>
      </c>
      <c r="M621" s="55">
        <v>0</v>
      </c>
    </row>
    <row r="622" spans="1:13" s="34" customFormat="1" ht="28.5" customHeight="1" x14ac:dyDescent="0.2">
      <c r="A622" s="89"/>
      <c r="B622" s="92"/>
      <c r="C622" s="92"/>
      <c r="D622" s="94"/>
      <c r="E622" s="95"/>
      <c r="F622" s="95"/>
      <c r="G622" s="54" t="s">
        <v>32</v>
      </c>
      <c r="H622" s="55">
        <f t="shared" ref="H622:K622" si="148">H635+H648</f>
        <v>0</v>
      </c>
      <c r="I622" s="55">
        <f t="shared" si="148"/>
        <v>0</v>
      </c>
      <c r="J622" s="55">
        <f t="shared" si="148"/>
        <v>0</v>
      </c>
      <c r="K622" s="55">
        <f t="shared" si="148"/>
        <v>0</v>
      </c>
      <c r="L622" s="55">
        <f t="shared" ref="L622:M622" si="149">L635+L648</f>
        <v>0</v>
      </c>
      <c r="M622" s="55">
        <f t="shared" si="149"/>
        <v>0</v>
      </c>
    </row>
    <row r="623" spans="1:13" s="34" customFormat="1" ht="28.5" customHeight="1" x14ac:dyDescent="0.2">
      <c r="A623" s="89"/>
      <c r="B623" s="92"/>
      <c r="C623" s="92"/>
      <c r="D623" s="94"/>
      <c r="E623" s="95"/>
      <c r="F623" s="95"/>
      <c r="G623" s="54" t="s">
        <v>33</v>
      </c>
      <c r="H623" s="55">
        <f t="shared" ref="H623:K623" si="150">H636+H649</f>
        <v>0</v>
      </c>
      <c r="I623" s="55">
        <f t="shared" si="150"/>
        <v>0</v>
      </c>
      <c r="J623" s="55">
        <f t="shared" si="150"/>
        <v>0</v>
      </c>
      <c r="K623" s="55">
        <f t="shared" si="150"/>
        <v>0</v>
      </c>
      <c r="L623" s="55">
        <f>L636+L649</f>
        <v>0</v>
      </c>
      <c r="M623" s="55">
        <f>M636+M649</f>
        <v>0</v>
      </c>
    </row>
    <row r="624" spans="1:13" s="34" customFormat="1" ht="28.5" customHeight="1" x14ac:dyDescent="0.2">
      <c r="A624" s="90"/>
      <c r="B624" s="93"/>
      <c r="C624" s="93"/>
      <c r="D624" s="94"/>
      <c r="E624" s="95"/>
      <c r="F624" s="95"/>
      <c r="G624" s="54" t="s">
        <v>200</v>
      </c>
      <c r="H624" s="55">
        <f t="shared" ref="H624:K624" si="151">H637+H650</f>
        <v>0</v>
      </c>
      <c r="I624" s="55">
        <f>I637+I650</f>
        <v>0</v>
      </c>
      <c r="J624" s="55">
        <f t="shared" si="151"/>
        <v>0</v>
      </c>
      <c r="K624" s="55">
        <f t="shared" si="151"/>
        <v>0</v>
      </c>
      <c r="L624" s="55">
        <f>L637+L650</f>
        <v>0</v>
      </c>
      <c r="M624" s="55">
        <f>M637+M650</f>
        <v>0</v>
      </c>
    </row>
    <row r="625" spans="1:13" s="34" customFormat="1" ht="96" customHeight="1" x14ac:dyDescent="0.2">
      <c r="A625" s="88" t="s">
        <v>204</v>
      </c>
      <c r="B625" s="91" t="s">
        <v>14</v>
      </c>
      <c r="C625" s="91" t="s">
        <v>208</v>
      </c>
      <c r="D625" s="94">
        <v>99224.1</v>
      </c>
      <c r="E625" s="95">
        <v>2023</v>
      </c>
      <c r="F625" s="95">
        <v>2023</v>
      </c>
      <c r="G625" s="54" t="s">
        <v>71</v>
      </c>
      <c r="H625" s="55">
        <f>H626+H627+H628+H629+H630+H631+H632+H633+H634+H635+H637</f>
        <v>99224.1</v>
      </c>
      <c r="I625" s="55">
        <f>I626+I627+I628+I629+I630+I631+I632+I633+I634+I635+I637</f>
        <v>0</v>
      </c>
      <c r="J625" s="55">
        <f t="shared" ref="J625:M625" si="152">J626+J627+J628+J629+J630+J631+J632+J633+J634+J635+J637</f>
        <v>98231.8</v>
      </c>
      <c r="K625" s="55">
        <f t="shared" si="152"/>
        <v>0</v>
      </c>
      <c r="L625" s="55">
        <f t="shared" si="152"/>
        <v>992.3</v>
      </c>
      <c r="M625" s="55">
        <f t="shared" si="152"/>
        <v>0</v>
      </c>
    </row>
    <row r="626" spans="1:13" s="34" customFormat="1" ht="28.5" customHeight="1" x14ac:dyDescent="0.2">
      <c r="A626" s="89"/>
      <c r="B626" s="92"/>
      <c r="C626" s="92"/>
      <c r="D626" s="94"/>
      <c r="E626" s="95"/>
      <c r="F626" s="95"/>
      <c r="G626" s="54" t="s">
        <v>0</v>
      </c>
      <c r="H626" s="55">
        <f>J626+K626+L626+M626</f>
        <v>0</v>
      </c>
      <c r="I626" s="55">
        <v>0</v>
      </c>
      <c r="J626" s="55">
        <v>0</v>
      </c>
      <c r="K626" s="55">
        <v>0</v>
      </c>
      <c r="L626" s="55">
        <v>0</v>
      </c>
      <c r="M626" s="55">
        <v>0</v>
      </c>
    </row>
    <row r="627" spans="1:13" s="34" customFormat="1" ht="28.5" customHeight="1" x14ac:dyDescent="0.2">
      <c r="A627" s="89"/>
      <c r="B627" s="92"/>
      <c r="C627" s="92"/>
      <c r="D627" s="94"/>
      <c r="E627" s="95"/>
      <c r="F627" s="95"/>
      <c r="G627" s="54" t="s">
        <v>5</v>
      </c>
      <c r="H627" s="55">
        <f t="shared" ref="H627" si="153">J627+K627+L627+M627</f>
        <v>0</v>
      </c>
      <c r="I627" s="55">
        <v>0</v>
      </c>
      <c r="J627" s="55">
        <v>0</v>
      </c>
      <c r="K627" s="55">
        <v>0</v>
      </c>
      <c r="L627" s="55">
        <v>0</v>
      </c>
      <c r="M627" s="55">
        <v>0</v>
      </c>
    </row>
    <row r="628" spans="1:13" s="34" customFormat="1" ht="28.5" customHeight="1" x14ac:dyDescent="0.2">
      <c r="A628" s="89"/>
      <c r="B628" s="92"/>
      <c r="C628" s="92"/>
      <c r="D628" s="94"/>
      <c r="E628" s="95"/>
      <c r="F628" s="95"/>
      <c r="G628" s="54" t="s">
        <v>1</v>
      </c>
      <c r="H628" s="55">
        <f>J628+K628+L628+M628</f>
        <v>0</v>
      </c>
      <c r="I628" s="55">
        <v>0</v>
      </c>
      <c r="J628" s="55">
        <v>0</v>
      </c>
      <c r="K628" s="55">
        <v>0</v>
      </c>
      <c r="L628" s="55">
        <v>0</v>
      </c>
      <c r="M628" s="55">
        <v>0</v>
      </c>
    </row>
    <row r="629" spans="1:13" s="34" customFormat="1" ht="28.5" customHeight="1" x14ac:dyDescent="0.2">
      <c r="A629" s="89"/>
      <c r="B629" s="92"/>
      <c r="C629" s="92"/>
      <c r="D629" s="94"/>
      <c r="E629" s="95"/>
      <c r="F629" s="95"/>
      <c r="G629" s="54" t="s">
        <v>2</v>
      </c>
      <c r="H629" s="55">
        <f t="shared" ref="H629:H630" si="154">J629+K629+L629+M629</f>
        <v>0</v>
      </c>
      <c r="I629" s="55">
        <v>0</v>
      </c>
      <c r="J629" s="55">
        <v>0</v>
      </c>
      <c r="K629" s="55">
        <v>0</v>
      </c>
      <c r="L629" s="55">
        <v>0</v>
      </c>
      <c r="M629" s="55">
        <v>0</v>
      </c>
    </row>
    <row r="630" spans="1:13" s="34" customFormat="1" ht="28.5" customHeight="1" x14ac:dyDescent="0.2">
      <c r="A630" s="89"/>
      <c r="B630" s="92"/>
      <c r="C630" s="92"/>
      <c r="D630" s="94"/>
      <c r="E630" s="95"/>
      <c r="F630" s="95"/>
      <c r="G630" s="54" t="s">
        <v>3</v>
      </c>
      <c r="H630" s="55">
        <f t="shared" si="154"/>
        <v>0</v>
      </c>
      <c r="I630" s="55">
        <v>0</v>
      </c>
      <c r="J630" s="55">
        <v>0</v>
      </c>
      <c r="K630" s="55">
        <v>0</v>
      </c>
      <c r="L630" s="55">
        <v>0</v>
      </c>
      <c r="M630" s="55">
        <v>0</v>
      </c>
    </row>
    <row r="631" spans="1:13" s="34" customFormat="1" ht="28.5" customHeight="1" x14ac:dyDescent="0.2">
      <c r="A631" s="89"/>
      <c r="B631" s="92"/>
      <c r="C631" s="92"/>
      <c r="D631" s="94"/>
      <c r="E631" s="95"/>
      <c r="F631" s="95"/>
      <c r="G631" s="54" t="s">
        <v>4</v>
      </c>
      <c r="H631" s="55">
        <f>J631+K631+L631+M631</f>
        <v>0</v>
      </c>
      <c r="I631" s="55">
        <v>0</v>
      </c>
      <c r="J631" s="55">
        <v>0</v>
      </c>
      <c r="K631" s="55">
        <v>0</v>
      </c>
      <c r="L631" s="55">
        <v>0</v>
      </c>
      <c r="M631" s="55">
        <v>0</v>
      </c>
    </row>
    <row r="632" spans="1:13" s="34" customFormat="1" ht="28.5" customHeight="1" x14ac:dyDescent="0.2">
      <c r="A632" s="89"/>
      <c r="B632" s="92"/>
      <c r="C632" s="92"/>
      <c r="D632" s="94"/>
      <c r="E632" s="95"/>
      <c r="F632" s="95"/>
      <c r="G632" s="54" t="s">
        <v>23</v>
      </c>
      <c r="H632" s="55">
        <f t="shared" ref="H632:H633" si="155">J632+K632+L632+M632</f>
        <v>0</v>
      </c>
      <c r="I632" s="55">
        <v>0</v>
      </c>
      <c r="J632" s="55">
        <v>0</v>
      </c>
      <c r="K632" s="55">
        <v>0</v>
      </c>
      <c r="L632" s="55">
        <v>0</v>
      </c>
      <c r="M632" s="55">
        <v>0</v>
      </c>
    </row>
    <row r="633" spans="1:13" s="34" customFormat="1" ht="28.5" customHeight="1" x14ac:dyDescent="0.2">
      <c r="A633" s="89"/>
      <c r="B633" s="92"/>
      <c r="C633" s="92"/>
      <c r="D633" s="94"/>
      <c r="E633" s="95"/>
      <c r="F633" s="95"/>
      <c r="G633" s="54" t="s">
        <v>30</v>
      </c>
      <c r="H633" s="55">
        <f t="shared" si="155"/>
        <v>0</v>
      </c>
      <c r="I633" s="55">
        <v>0</v>
      </c>
      <c r="J633" s="55">
        <v>0</v>
      </c>
      <c r="K633" s="55">
        <v>0</v>
      </c>
      <c r="L633" s="55">
        <v>0</v>
      </c>
      <c r="M633" s="55">
        <v>0</v>
      </c>
    </row>
    <row r="634" spans="1:13" s="34" customFormat="1" ht="28.5" customHeight="1" x14ac:dyDescent="0.2">
      <c r="A634" s="89"/>
      <c r="B634" s="92"/>
      <c r="C634" s="92"/>
      <c r="D634" s="94"/>
      <c r="E634" s="95"/>
      <c r="F634" s="95"/>
      <c r="G634" s="54" t="s">
        <v>31</v>
      </c>
      <c r="H634" s="55">
        <f>J634+L634</f>
        <v>99224.1</v>
      </c>
      <c r="I634" s="55">
        <v>0</v>
      </c>
      <c r="J634" s="55">
        <v>98231.8</v>
      </c>
      <c r="K634" s="55">
        <v>0</v>
      </c>
      <c r="L634" s="55">
        <v>992.3</v>
      </c>
      <c r="M634" s="55">
        <v>0</v>
      </c>
    </row>
    <row r="635" spans="1:13" s="34" customFormat="1" ht="28.5" customHeight="1" x14ac:dyDescent="0.2">
      <c r="A635" s="89"/>
      <c r="B635" s="92"/>
      <c r="C635" s="92"/>
      <c r="D635" s="94"/>
      <c r="E635" s="95"/>
      <c r="F635" s="95"/>
      <c r="G635" s="54" t="s">
        <v>32</v>
      </c>
      <c r="H635" s="55">
        <f t="shared" ref="H635:H637" si="156">J635+K635+L635+M635</f>
        <v>0</v>
      </c>
      <c r="I635" s="55">
        <v>0</v>
      </c>
      <c r="J635" s="55">
        <v>0</v>
      </c>
      <c r="K635" s="55">
        <v>0</v>
      </c>
      <c r="L635" s="55">
        <v>0</v>
      </c>
      <c r="M635" s="55">
        <v>0</v>
      </c>
    </row>
    <row r="636" spans="1:13" s="34" customFormat="1" ht="28.5" customHeight="1" x14ac:dyDescent="0.2">
      <c r="A636" s="89"/>
      <c r="B636" s="92"/>
      <c r="C636" s="92"/>
      <c r="D636" s="94"/>
      <c r="E636" s="95"/>
      <c r="F636" s="95"/>
      <c r="G636" s="54" t="s">
        <v>33</v>
      </c>
      <c r="H636" s="55">
        <f t="shared" ref="H636" si="157">J636+K636+L636+M636</f>
        <v>0</v>
      </c>
      <c r="I636" s="55">
        <v>0</v>
      </c>
      <c r="J636" s="55">
        <v>0</v>
      </c>
      <c r="K636" s="55">
        <v>0</v>
      </c>
      <c r="L636" s="55">
        <v>0</v>
      </c>
      <c r="M636" s="55">
        <v>0</v>
      </c>
    </row>
    <row r="637" spans="1:13" s="34" customFormat="1" ht="28.5" customHeight="1" x14ac:dyDescent="0.2">
      <c r="A637" s="90"/>
      <c r="B637" s="93"/>
      <c r="C637" s="93"/>
      <c r="D637" s="94"/>
      <c r="E637" s="95"/>
      <c r="F637" s="95"/>
      <c r="G637" s="54" t="s">
        <v>200</v>
      </c>
      <c r="H637" s="55">
        <f t="shared" si="156"/>
        <v>0</v>
      </c>
      <c r="I637" s="55">
        <v>0</v>
      </c>
      <c r="J637" s="55">
        <v>0</v>
      </c>
      <c r="K637" s="55">
        <v>0</v>
      </c>
      <c r="L637" s="55">
        <v>0</v>
      </c>
      <c r="M637" s="55">
        <v>0</v>
      </c>
    </row>
    <row r="638" spans="1:13" s="34" customFormat="1" ht="102" customHeight="1" x14ac:dyDescent="0.2">
      <c r="A638" s="88" t="s">
        <v>202</v>
      </c>
      <c r="B638" s="91" t="s">
        <v>14</v>
      </c>
      <c r="C638" s="91" t="s">
        <v>198</v>
      </c>
      <c r="D638" s="94">
        <v>1020000</v>
      </c>
      <c r="E638" s="95">
        <v>2023</v>
      </c>
      <c r="F638" s="95">
        <v>2023</v>
      </c>
      <c r="G638" s="54" t="s">
        <v>71</v>
      </c>
      <c r="H638" s="55">
        <f>H639+H640+H641+H642+H643+H644+H645+H646+H647+H648+H650</f>
        <v>1020000</v>
      </c>
      <c r="I638" s="55">
        <f>I639+I640+I641+I642+I643+I644+I645+I646+I647+I648+I650</f>
        <v>0</v>
      </c>
      <c r="J638" s="55">
        <f t="shared" ref="J638:M638" si="158">J639+J640+J641+J642+J643+J644+J645+J646+J647+J648+J650</f>
        <v>1009800</v>
      </c>
      <c r="K638" s="55">
        <f t="shared" si="158"/>
        <v>0</v>
      </c>
      <c r="L638" s="55">
        <f t="shared" si="158"/>
        <v>10200</v>
      </c>
      <c r="M638" s="55">
        <f t="shared" si="158"/>
        <v>0</v>
      </c>
    </row>
    <row r="639" spans="1:13" s="34" customFormat="1" ht="28.5" customHeight="1" x14ac:dyDescent="0.2">
      <c r="A639" s="89"/>
      <c r="B639" s="92"/>
      <c r="C639" s="92"/>
      <c r="D639" s="94"/>
      <c r="E639" s="95"/>
      <c r="F639" s="95"/>
      <c r="G639" s="54" t="s">
        <v>0</v>
      </c>
      <c r="H639" s="55">
        <f>J639+K639+L639+M639</f>
        <v>0</v>
      </c>
      <c r="I639" s="55">
        <v>0</v>
      </c>
      <c r="J639" s="55">
        <v>0</v>
      </c>
      <c r="K639" s="55">
        <v>0</v>
      </c>
      <c r="L639" s="55">
        <v>0</v>
      </c>
      <c r="M639" s="55">
        <v>0</v>
      </c>
    </row>
    <row r="640" spans="1:13" s="34" customFormat="1" ht="28.5" customHeight="1" x14ac:dyDescent="0.2">
      <c r="A640" s="89"/>
      <c r="B640" s="92"/>
      <c r="C640" s="92"/>
      <c r="D640" s="94"/>
      <c r="E640" s="95"/>
      <c r="F640" s="95"/>
      <c r="G640" s="54" t="s">
        <v>5</v>
      </c>
      <c r="H640" s="55">
        <f t="shared" ref="H640" si="159">J640+K640+L640+M640</f>
        <v>0</v>
      </c>
      <c r="I640" s="55">
        <v>0</v>
      </c>
      <c r="J640" s="55">
        <v>0</v>
      </c>
      <c r="K640" s="55">
        <v>0</v>
      </c>
      <c r="L640" s="55">
        <v>0</v>
      </c>
      <c r="M640" s="55">
        <v>0</v>
      </c>
    </row>
    <row r="641" spans="1:13" s="34" customFormat="1" ht="28.5" customHeight="1" x14ac:dyDescent="0.2">
      <c r="A641" s="89"/>
      <c r="B641" s="92"/>
      <c r="C641" s="92"/>
      <c r="D641" s="94"/>
      <c r="E641" s="95"/>
      <c r="F641" s="95"/>
      <c r="G641" s="54" t="s">
        <v>1</v>
      </c>
      <c r="H641" s="55">
        <f>J641+K641+L641+M641</f>
        <v>0</v>
      </c>
      <c r="I641" s="55">
        <v>0</v>
      </c>
      <c r="J641" s="55">
        <v>0</v>
      </c>
      <c r="K641" s="55">
        <v>0</v>
      </c>
      <c r="L641" s="55">
        <v>0</v>
      </c>
      <c r="M641" s="55">
        <v>0</v>
      </c>
    </row>
    <row r="642" spans="1:13" s="34" customFormat="1" ht="28.5" customHeight="1" x14ac:dyDescent="0.2">
      <c r="A642" s="89"/>
      <c r="B642" s="92"/>
      <c r="C642" s="92"/>
      <c r="D642" s="94"/>
      <c r="E642" s="95"/>
      <c r="F642" s="95"/>
      <c r="G642" s="54" t="s">
        <v>2</v>
      </c>
      <c r="H642" s="55">
        <f t="shared" ref="H642:H643" si="160">J642+K642+L642+M642</f>
        <v>0</v>
      </c>
      <c r="I642" s="55">
        <v>0</v>
      </c>
      <c r="J642" s="55">
        <v>0</v>
      </c>
      <c r="K642" s="55">
        <v>0</v>
      </c>
      <c r="L642" s="55">
        <v>0</v>
      </c>
      <c r="M642" s="55">
        <v>0</v>
      </c>
    </row>
    <row r="643" spans="1:13" s="34" customFormat="1" ht="28.5" customHeight="1" x14ac:dyDescent="0.2">
      <c r="A643" s="89"/>
      <c r="B643" s="92"/>
      <c r="C643" s="92"/>
      <c r="D643" s="94"/>
      <c r="E643" s="95"/>
      <c r="F643" s="95"/>
      <c r="G643" s="54" t="s">
        <v>3</v>
      </c>
      <c r="H643" s="55">
        <f t="shared" si="160"/>
        <v>0</v>
      </c>
      <c r="I643" s="55">
        <v>0</v>
      </c>
      <c r="J643" s="55">
        <v>0</v>
      </c>
      <c r="K643" s="55">
        <v>0</v>
      </c>
      <c r="L643" s="55">
        <v>0</v>
      </c>
      <c r="M643" s="55">
        <v>0</v>
      </c>
    </row>
    <row r="644" spans="1:13" s="34" customFormat="1" ht="28.5" customHeight="1" x14ac:dyDescent="0.2">
      <c r="A644" s="89"/>
      <c r="B644" s="92"/>
      <c r="C644" s="92"/>
      <c r="D644" s="94"/>
      <c r="E644" s="95"/>
      <c r="F644" s="95"/>
      <c r="G644" s="54" t="s">
        <v>4</v>
      </c>
      <c r="H644" s="55">
        <f>J644+K644+L644+M644</f>
        <v>0</v>
      </c>
      <c r="I644" s="55">
        <v>0</v>
      </c>
      <c r="J644" s="55">
        <v>0</v>
      </c>
      <c r="K644" s="55">
        <v>0</v>
      </c>
      <c r="L644" s="55">
        <v>0</v>
      </c>
      <c r="M644" s="55">
        <v>0</v>
      </c>
    </row>
    <row r="645" spans="1:13" s="34" customFormat="1" ht="28.5" customHeight="1" x14ac:dyDescent="0.2">
      <c r="A645" s="89"/>
      <c r="B645" s="92"/>
      <c r="C645" s="92"/>
      <c r="D645" s="94"/>
      <c r="E645" s="95"/>
      <c r="F645" s="95"/>
      <c r="G645" s="54" t="s">
        <v>23</v>
      </c>
      <c r="H645" s="55">
        <f t="shared" ref="H645:H646" si="161">J645+K645+L645+M645</f>
        <v>0</v>
      </c>
      <c r="I645" s="55">
        <v>0</v>
      </c>
      <c r="J645" s="55">
        <v>0</v>
      </c>
      <c r="K645" s="55">
        <v>0</v>
      </c>
      <c r="L645" s="55">
        <v>0</v>
      </c>
      <c r="M645" s="55">
        <v>0</v>
      </c>
    </row>
    <row r="646" spans="1:13" s="34" customFormat="1" ht="28.5" customHeight="1" x14ac:dyDescent="0.2">
      <c r="A646" s="89"/>
      <c r="B646" s="92"/>
      <c r="C646" s="92"/>
      <c r="D646" s="94"/>
      <c r="E646" s="95"/>
      <c r="F646" s="95"/>
      <c r="G646" s="54" t="s">
        <v>30</v>
      </c>
      <c r="H646" s="55">
        <f t="shared" si="161"/>
        <v>0</v>
      </c>
      <c r="I646" s="55">
        <v>0</v>
      </c>
      <c r="J646" s="55">
        <v>0</v>
      </c>
      <c r="K646" s="55">
        <v>0</v>
      </c>
      <c r="L646" s="55">
        <v>0</v>
      </c>
      <c r="M646" s="55">
        <v>0</v>
      </c>
    </row>
    <row r="647" spans="1:13" s="34" customFormat="1" ht="28.5" customHeight="1" x14ac:dyDescent="0.2">
      <c r="A647" s="89"/>
      <c r="B647" s="92"/>
      <c r="C647" s="92"/>
      <c r="D647" s="94"/>
      <c r="E647" s="95"/>
      <c r="F647" s="95"/>
      <c r="G647" s="54" t="s">
        <v>31</v>
      </c>
      <c r="H647" s="55">
        <f>J647+L647</f>
        <v>1020000</v>
      </c>
      <c r="I647" s="55">
        <v>0</v>
      </c>
      <c r="J647" s="55">
        <v>1009800</v>
      </c>
      <c r="K647" s="55">
        <v>0</v>
      </c>
      <c r="L647" s="55">
        <v>10200</v>
      </c>
      <c r="M647" s="55">
        <v>0</v>
      </c>
    </row>
    <row r="648" spans="1:13" s="34" customFormat="1" ht="28.5" customHeight="1" x14ac:dyDescent="0.2">
      <c r="A648" s="89"/>
      <c r="B648" s="92"/>
      <c r="C648" s="92"/>
      <c r="D648" s="94"/>
      <c r="E648" s="95"/>
      <c r="F648" s="95"/>
      <c r="G648" s="54" t="s">
        <v>32</v>
      </c>
      <c r="H648" s="55">
        <f t="shared" ref="H648:H650" si="162">J648+K648+L648+M648</f>
        <v>0</v>
      </c>
      <c r="I648" s="55">
        <v>0</v>
      </c>
      <c r="J648" s="55">
        <v>0</v>
      </c>
      <c r="K648" s="55">
        <v>0</v>
      </c>
      <c r="L648" s="55">
        <v>0</v>
      </c>
      <c r="M648" s="55">
        <v>0</v>
      </c>
    </row>
    <row r="649" spans="1:13" s="34" customFormat="1" ht="28.5" customHeight="1" x14ac:dyDescent="0.2">
      <c r="A649" s="89"/>
      <c r="B649" s="92"/>
      <c r="C649" s="92"/>
      <c r="D649" s="94"/>
      <c r="E649" s="95"/>
      <c r="F649" s="95"/>
      <c r="G649" s="54" t="s">
        <v>33</v>
      </c>
      <c r="H649" s="55">
        <f t="shared" ref="H649" si="163">J649+K649+L649+M649</f>
        <v>0</v>
      </c>
      <c r="I649" s="55">
        <v>0</v>
      </c>
      <c r="J649" s="55">
        <v>0</v>
      </c>
      <c r="K649" s="55">
        <v>0</v>
      </c>
      <c r="L649" s="55">
        <v>0</v>
      </c>
      <c r="M649" s="55">
        <v>0</v>
      </c>
    </row>
    <row r="650" spans="1:13" s="34" customFormat="1" ht="28.5" customHeight="1" x14ac:dyDescent="0.2">
      <c r="A650" s="90"/>
      <c r="B650" s="93"/>
      <c r="C650" s="93"/>
      <c r="D650" s="94"/>
      <c r="E650" s="95"/>
      <c r="F650" s="95"/>
      <c r="G650" s="54" t="s">
        <v>200</v>
      </c>
      <c r="H650" s="55">
        <f t="shared" si="162"/>
        <v>0</v>
      </c>
      <c r="I650" s="55">
        <v>0</v>
      </c>
      <c r="J650" s="55">
        <v>0</v>
      </c>
      <c r="K650" s="55">
        <v>0</v>
      </c>
      <c r="L650" s="55">
        <v>0</v>
      </c>
      <c r="M650" s="55">
        <v>0</v>
      </c>
    </row>
    <row r="651" spans="1:13" s="34" customFormat="1" ht="102.75" customHeight="1" x14ac:dyDescent="0.2">
      <c r="A651" s="77" t="s">
        <v>93</v>
      </c>
      <c r="B651" s="77"/>
      <c r="C651" s="77"/>
      <c r="D651" s="108"/>
      <c r="E651" s="77"/>
      <c r="F651" s="77"/>
      <c r="G651" s="24" t="s">
        <v>62</v>
      </c>
      <c r="H651" s="18">
        <f t="shared" ref="H651:K651" si="164">H652+H653+H654+H655+H656+H657+H658+H659+H660+H661+H662+H663</f>
        <v>424805.2</v>
      </c>
      <c r="I651" s="18">
        <f t="shared" si="164"/>
        <v>0</v>
      </c>
      <c r="J651" s="18">
        <f t="shared" si="164"/>
        <v>115023.2</v>
      </c>
      <c r="K651" s="18">
        <f t="shared" si="164"/>
        <v>287838.8</v>
      </c>
      <c r="L651" s="18">
        <f>L652+L653+L654+L655+L656+L657+L658+L659+L660+L661+L662+L663</f>
        <v>21943.200000000001</v>
      </c>
      <c r="M651" s="18">
        <f t="shared" ref="M651" si="165">M652+M653+M654+M655+M656+M657+M658+M659+M660+M661+M663</f>
        <v>0</v>
      </c>
    </row>
    <row r="652" spans="1:13" s="34" customFormat="1" ht="15.75" customHeight="1" x14ac:dyDescent="0.2">
      <c r="A652" s="77"/>
      <c r="B652" s="77"/>
      <c r="C652" s="77"/>
      <c r="D652" s="77"/>
      <c r="E652" s="77"/>
      <c r="F652" s="77"/>
      <c r="G652" s="24" t="s">
        <v>0</v>
      </c>
      <c r="H652" s="19">
        <f t="shared" ref="H652:H663" si="166">J652+K652+L652+M652</f>
        <v>0</v>
      </c>
      <c r="I652" s="19">
        <v>0</v>
      </c>
      <c r="J652" s="19">
        <f t="shared" ref="J652:M656" si="167">J665</f>
        <v>0</v>
      </c>
      <c r="K652" s="19">
        <f t="shared" si="167"/>
        <v>0</v>
      </c>
      <c r="L652" s="19">
        <f t="shared" si="167"/>
        <v>0</v>
      </c>
      <c r="M652" s="19">
        <f t="shared" si="167"/>
        <v>0</v>
      </c>
    </row>
    <row r="653" spans="1:13" s="34" customFormat="1" ht="15.75" customHeight="1" x14ac:dyDescent="0.2">
      <c r="A653" s="77"/>
      <c r="B653" s="77"/>
      <c r="C653" s="77"/>
      <c r="D653" s="77"/>
      <c r="E653" s="77"/>
      <c r="F653" s="77"/>
      <c r="G653" s="24" t="s">
        <v>5</v>
      </c>
      <c r="H653" s="19">
        <f t="shared" si="166"/>
        <v>0</v>
      </c>
      <c r="I653" s="19">
        <v>0</v>
      </c>
      <c r="J653" s="19">
        <f t="shared" si="167"/>
        <v>0</v>
      </c>
      <c r="K653" s="19">
        <f t="shared" si="167"/>
        <v>0</v>
      </c>
      <c r="L653" s="19">
        <f t="shared" si="167"/>
        <v>0</v>
      </c>
      <c r="M653" s="19">
        <f t="shared" si="167"/>
        <v>0</v>
      </c>
    </row>
    <row r="654" spans="1:13" s="34" customFormat="1" ht="15.75" customHeight="1" x14ac:dyDescent="0.2">
      <c r="A654" s="77"/>
      <c r="B654" s="77"/>
      <c r="C654" s="77"/>
      <c r="D654" s="77"/>
      <c r="E654" s="77"/>
      <c r="F654" s="77"/>
      <c r="G654" s="24" t="s">
        <v>1</v>
      </c>
      <c r="H654" s="19">
        <f t="shared" si="166"/>
        <v>0</v>
      </c>
      <c r="I654" s="19">
        <v>0</v>
      </c>
      <c r="J654" s="19">
        <f t="shared" si="167"/>
        <v>0</v>
      </c>
      <c r="K654" s="19">
        <f t="shared" si="167"/>
        <v>0</v>
      </c>
      <c r="L654" s="19">
        <f t="shared" si="167"/>
        <v>0</v>
      </c>
      <c r="M654" s="19">
        <f t="shared" si="167"/>
        <v>0</v>
      </c>
    </row>
    <row r="655" spans="1:13" s="34" customFormat="1" ht="15.75" customHeight="1" x14ac:dyDescent="0.2">
      <c r="A655" s="77"/>
      <c r="B655" s="77"/>
      <c r="C655" s="77"/>
      <c r="D655" s="77"/>
      <c r="E655" s="77"/>
      <c r="F655" s="77"/>
      <c r="G655" s="24" t="s">
        <v>2</v>
      </c>
      <c r="H655" s="19">
        <f t="shared" si="166"/>
        <v>0</v>
      </c>
      <c r="I655" s="19">
        <v>0</v>
      </c>
      <c r="J655" s="19">
        <f t="shared" si="167"/>
        <v>0</v>
      </c>
      <c r="K655" s="19">
        <f t="shared" si="167"/>
        <v>0</v>
      </c>
      <c r="L655" s="19">
        <f t="shared" si="167"/>
        <v>0</v>
      </c>
      <c r="M655" s="19">
        <f t="shared" si="167"/>
        <v>0</v>
      </c>
    </row>
    <row r="656" spans="1:13" s="34" customFormat="1" ht="15.75" customHeight="1" x14ac:dyDescent="0.2">
      <c r="A656" s="77"/>
      <c r="B656" s="77"/>
      <c r="C656" s="77"/>
      <c r="D656" s="77"/>
      <c r="E656" s="77"/>
      <c r="F656" s="77"/>
      <c r="G656" s="24" t="s">
        <v>3</v>
      </c>
      <c r="H656" s="19">
        <f t="shared" si="166"/>
        <v>0</v>
      </c>
      <c r="I656" s="19">
        <v>0</v>
      </c>
      <c r="J656" s="19">
        <f t="shared" si="167"/>
        <v>0</v>
      </c>
      <c r="K656" s="19">
        <f t="shared" si="167"/>
        <v>0</v>
      </c>
      <c r="L656" s="19">
        <f t="shared" si="167"/>
        <v>0</v>
      </c>
      <c r="M656" s="19">
        <f t="shared" si="167"/>
        <v>0</v>
      </c>
    </row>
    <row r="657" spans="1:13" s="34" customFormat="1" ht="15.75" customHeight="1" x14ac:dyDescent="0.2">
      <c r="A657" s="77"/>
      <c r="B657" s="77"/>
      <c r="C657" s="77"/>
      <c r="D657" s="77"/>
      <c r="E657" s="77"/>
      <c r="F657" s="77"/>
      <c r="G657" s="24" t="s">
        <v>4</v>
      </c>
      <c r="H657" s="19">
        <f t="shared" si="166"/>
        <v>208238.7</v>
      </c>
      <c r="I657" s="19">
        <f t="shared" ref="I657:J657" si="168">I670+I683</f>
        <v>0</v>
      </c>
      <c r="J657" s="19">
        <f t="shared" si="168"/>
        <v>0</v>
      </c>
      <c r="K657" s="19">
        <f>K670+K683</f>
        <v>193000</v>
      </c>
      <c r="L657" s="19">
        <f t="shared" ref="L657:M657" si="169">L670+L683</f>
        <v>15238.7</v>
      </c>
      <c r="M657" s="19">
        <f t="shared" si="169"/>
        <v>0</v>
      </c>
    </row>
    <row r="658" spans="1:13" s="34" customFormat="1" ht="15.75" customHeight="1" x14ac:dyDescent="0.2">
      <c r="A658" s="77"/>
      <c r="B658" s="77"/>
      <c r="C658" s="77"/>
      <c r="D658" s="77"/>
      <c r="E658" s="77"/>
      <c r="F658" s="77"/>
      <c r="G658" s="24" t="s">
        <v>23</v>
      </c>
      <c r="H658" s="19">
        <f t="shared" si="166"/>
        <v>216566.5</v>
      </c>
      <c r="I658" s="19">
        <f t="shared" ref="I658:J658" si="170">I671+I684</f>
        <v>0</v>
      </c>
      <c r="J658" s="19">
        <f t="shared" si="170"/>
        <v>115023.2</v>
      </c>
      <c r="K658" s="19">
        <f>K671+K684</f>
        <v>94838.8</v>
      </c>
      <c r="L658" s="19">
        <f>L671+L684+L697</f>
        <v>6704.5</v>
      </c>
      <c r="M658" s="19">
        <f t="shared" ref="M658" si="171">M671+M684</f>
        <v>0</v>
      </c>
    </row>
    <row r="659" spans="1:13" s="34" customFormat="1" ht="15.75" customHeight="1" x14ac:dyDescent="0.2">
      <c r="A659" s="77"/>
      <c r="B659" s="77"/>
      <c r="C659" s="77"/>
      <c r="D659" s="77"/>
      <c r="E659" s="77"/>
      <c r="F659" s="77"/>
      <c r="G659" s="24" t="s">
        <v>30</v>
      </c>
      <c r="H659" s="19">
        <f t="shared" si="166"/>
        <v>0</v>
      </c>
      <c r="I659" s="19">
        <v>0</v>
      </c>
      <c r="J659" s="19">
        <f t="shared" ref="J659:M661" si="172">J672</f>
        <v>0</v>
      </c>
      <c r="K659" s="19">
        <f t="shared" si="172"/>
        <v>0</v>
      </c>
      <c r="L659" s="19">
        <f t="shared" si="172"/>
        <v>0</v>
      </c>
      <c r="M659" s="19">
        <f t="shared" si="172"/>
        <v>0</v>
      </c>
    </row>
    <row r="660" spans="1:13" s="34" customFormat="1" ht="15.75" customHeight="1" x14ac:dyDescent="0.2">
      <c r="A660" s="77"/>
      <c r="B660" s="77"/>
      <c r="C660" s="77"/>
      <c r="D660" s="77"/>
      <c r="E660" s="77"/>
      <c r="F660" s="77"/>
      <c r="G660" s="24" t="s">
        <v>31</v>
      </c>
      <c r="H660" s="19">
        <f t="shared" si="166"/>
        <v>0</v>
      </c>
      <c r="I660" s="19">
        <v>0</v>
      </c>
      <c r="J660" s="19">
        <f t="shared" si="172"/>
        <v>0</v>
      </c>
      <c r="K660" s="19">
        <f t="shared" si="172"/>
        <v>0</v>
      </c>
      <c r="L660" s="19">
        <f t="shared" si="172"/>
        <v>0</v>
      </c>
      <c r="M660" s="19">
        <f t="shared" si="172"/>
        <v>0</v>
      </c>
    </row>
    <row r="661" spans="1:13" s="34" customFormat="1" ht="15.75" x14ac:dyDescent="0.2">
      <c r="A661" s="77"/>
      <c r="B661" s="77"/>
      <c r="C661" s="77"/>
      <c r="D661" s="77"/>
      <c r="E661" s="77"/>
      <c r="F661" s="77"/>
      <c r="G661" s="24" t="s">
        <v>32</v>
      </c>
      <c r="H661" s="19">
        <f t="shared" si="166"/>
        <v>0</v>
      </c>
      <c r="I661" s="19">
        <v>0</v>
      </c>
      <c r="J661" s="19">
        <f t="shared" si="172"/>
        <v>0</v>
      </c>
      <c r="K661" s="19">
        <f t="shared" si="172"/>
        <v>0</v>
      </c>
      <c r="L661" s="19">
        <f t="shared" si="172"/>
        <v>0</v>
      </c>
      <c r="M661" s="19">
        <f t="shared" si="172"/>
        <v>0</v>
      </c>
    </row>
    <row r="662" spans="1:13" s="34" customFormat="1" ht="15.75" x14ac:dyDescent="0.2">
      <c r="A662" s="77"/>
      <c r="B662" s="77"/>
      <c r="C662" s="77"/>
      <c r="D662" s="77"/>
      <c r="E662" s="77"/>
      <c r="F662" s="77"/>
      <c r="G662" s="24" t="s">
        <v>33</v>
      </c>
      <c r="H662" s="19">
        <f t="shared" ref="H662:K662" si="173">H675</f>
        <v>0</v>
      </c>
      <c r="I662" s="19">
        <f t="shared" si="173"/>
        <v>0</v>
      </c>
      <c r="J662" s="19">
        <f t="shared" si="173"/>
        <v>0</v>
      </c>
      <c r="K662" s="19">
        <f t="shared" si="173"/>
        <v>0</v>
      </c>
      <c r="L662" s="19">
        <f>L675</f>
        <v>0</v>
      </c>
      <c r="M662" s="19">
        <f>M675</f>
        <v>0</v>
      </c>
    </row>
    <row r="663" spans="1:13" s="34" customFormat="1" ht="17.45" customHeight="1" x14ac:dyDescent="0.2">
      <c r="A663" s="77"/>
      <c r="B663" s="77"/>
      <c r="C663" s="77"/>
      <c r="D663" s="77"/>
      <c r="E663" s="77"/>
      <c r="F663" s="77"/>
      <c r="G663" s="24" t="s">
        <v>200</v>
      </c>
      <c r="H663" s="19">
        <f t="shared" si="166"/>
        <v>0</v>
      </c>
      <c r="I663" s="19">
        <v>0</v>
      </c>
      <c r="J663" s="19">
        <f>J676</f>
        <v>0</v>
      </c>
      <c r="K663" s="19">
        <f>K676</f>
        <v>0</v>
      </c>
      <c r="L663" s="19">
        <f>L676</f>
        <v>0</v>
      </c>
      <c r="M663" s="19">
        <f>M676</f>
        <v>0</v>
      </c>
    </row>
    <row r="664" spans="1:13" s="34" customFormat="1" ht="110.25" x14ac:dyDescent="0.2">
      <c r="A664" s="77" t="s">
        <v>46</v>
      </c>
      <c r="B664" s="77" t="s">
        <v>12</v>
      </c>
      <c r="C664" s="77" t="s">
        <v>35</v>
      </c>
      <c r="D664" s="119">
        <v>565976.4</v>
      </c>
      <c r="E664" s="77" t="s">
        <v>29</v>
      </c>
      <c r="F664" s="77" t="s">
        <v>65</v>
      </c>
      <c r="G664" s="24" t="s">
        <v>71</v>
      </c>
      <c r="H664" s="18">
        <f t="shared" ref="H664:M664" si="174">H665+H666+H667+H668+H669+H670+H671+H672+H673+H674+H676</f>
        <v>420220.5</v>
      </c>
      <c r="I664" s="18">
        <f t="shared" si="174"/>
        <v>0</v>
      </c>
      <c r="J664" s="18">
        <f t="shared" si="174"/>
        <v>115023.2</v>
      </c>
      <c r="K664" s="18">
        <f t="shared" si="174"/>
        <v>287838.8</v>
      </c>
      <c r="L664" s="18">
        <f t="shared" si="174"/>
        <v>17358.5</v>
      </c>
      <c r="M664" s="18">
        <f t="shared" si="174"/>
        <v>0</v>
      </c>
    </row>
    <row r="665" spans="1:13" s="34" customFormat="1" ht="15.75" x14ac:dyDescent="0.2">
      <c r="A665" s="77"/>
      <c r="B665" s="77"/>
      <c r="C665" s="77"/>
      <c r="D665" s="75"/>
      <c r="E665" s="77"/>
      <c r="F665" s="77"/>
      <c r="G665" s="24" t="s">
        <v>0</v>
      </c>
      <c r="H665" s="19">
        <f t="shared" ref="H665:H676" si="175">J665+K665+L665+M665</f>
        <v>0</v>
      </c>
      <c r="I665" s="19">
        <v>0</v>
      </c>
      <c r="J665" s="19">
        <v>0</v>
      </c>
      <c r="K665" s="19">
        <v>0</v>
      </c>
      <c r="L665" s="19">
        <v>0</v>
      </c>
      <c r="M665" s="19">
        <v>0</v>
      </c>
    </row>
    <row r="666" spans="1:13" s="34" customFormat="1" ht="15.75" x14ac:dyDescent="0.2">
      <c r="A666" s="77"/>
      <c r="B666" s="77"/>
      <c r="C666" s="77"/>
      <c r="D666" s="75"/>
      <c r="E666" s="77"/>
      <c r="F666" s="77"/>
      <c r="G666" s="24" t="s">
        <v>5</v>
      </c>
      <c r="H666" s="19">
        <f t="shared" si="175"/>
        <v>0</v>
      </c>
      <c r="I666" s="19">
        <v>0</v>
      </c>
      <c r="J666" s="19">
        <v>0</v>
      </c>
      <c r="K666" s="19">
        <v>0</v>
      </c>
      <c r="L666" s="19">
        <v>0</v>
      </c>
      <c r="M666" s="19">
        <v>0</v>
      </c>
    </row>
    <row r="667" spans="1:13" s="34" customFormat="1" ht="15.75" x14ac:dyDescent="0.2">
      <c r="A667" s="77"/>
      <c r="B667" s="77"/>
      <c r="C667" s="77"/>
      <c r="D667" s="75"/>
      <c r="E667" s="77"/>
      <c r="F667" s="77"/>
      <c r="G667" s="24" t="s">
        <v>1</v>
      </c>
      <c r="H667" s="19">
        <f t="shared" si="175"/>
        <v>0</v>
      </c>
      <c r="I667" s="19">
        <v>0</v>
      </c>
      <c r="J667" s="19">
        <v>0</v>
      </c>
      <c r="K667" s="19">
        <v>0</v>
      </c>
      <c r="L667" s="19">
        <v>0</v>
      </c>
      <c r="M667" s="19">
        <v>0</v>
      </c>
    </row>
    <row r="668" spans="1:13" s="34" customFormat="1" ht="15.75" x14ac:dyDescent="0.2">
      <c r="A668" s="77"/>
      <c r="B668" s="77"/>
      <c r="C668" s="77"/>
      <c r="D668" s="75"/>
      <c r="E668" s="77"/>
      <c r="F668" s="77"/>
      <c r="G668" s="24" t="s">
        <v>2</v>
      </c>
      <c r="H668" s="19">
        <f t="shared" si="175"/>
        <v>0</v>
      </c>
      <c r="I668" s="19">
        <v>0</v>
      </c>
      <c r="J668" s="19">
        <v>0</v>
      </c>
      <c r="K668" s="19">
        <v>0</v>
      </c>
      <c r="L668" s="19">
        <v>0</v>
      </c>
      <c r="M668" s="19">
        <v>0</v>
      </c>
    </row>
    <row r="669" spans="1:13" s="34" customFormat="1" ht="15.75" x14ac:dyDescent="0.2">
      <c r="A669" s="77"/>
      <c r="B669" s="77"/>
      <c r="C669" s="77"/>
      <c r="D669" s="75"/>
      <c r="E669" s="77"/>
      <c r="F669" s="77"/>
      <c r="G669" s="24" t="s">
        <v>3</v>
      </c>
      <c r="H669" s="19">
        <f t="shared" si="175"/>
        <v>0</v>
      </c>
      <c r="I669" s="19">
        <v>0</v>
      </c>
      <c r="J669" s="19">
        <v>0</v>
      </c>
      <c r="K669" s="19">
        <v>0</v>
      </c>
      <c r="L669" s="19">
        <v>0</v>
      </c>
      <c r="M669" s="19">
        <v>0</v>
      </c>
    </row>
    <row r="670" spans="1:13" s="34" customFormat="1" ht="15.75" x14ac:dyDescent="0.2">
      <c r="A670" s="77"/>
      <c r="B670" s="77"/>
      <c r="C670" s="77"/>
      <c r="D670" s="75"/>
      <c r="E670" s="77"/>
      <c r="F670" s="77"/>
      <c r="G670" s="24" t="s">
        <v>4</v>
      </c>
      <c r="H670" s="19">
        <f>J670+K670+L670+M670</f>
        <v>208238.7</v>
      </c>
      <c r="I670" s="19">
        <v>0</v>
      </c>
      <c r="J670" s="19">
        <v>0</v>
      </c>
      <c r="K670" s="19">
        <v>193000</v>
      </c>
      <c r="L670" s="19">
        <v>15238.7</v>
      </c>
      <c r="M670" s="19">
        <v>0</v>
      </c>
    </row>
    <row r="671" spans="1:13" s="34" customFormat="1" ht="15.75" x14ac:dyDescent="0.2">
      <c r="A671" s="77"/>
      <c r="B671" s="77"/>
      <c r="C671" s="77"/>
      <c r="D671" s="75"/>
      <c r="E671" s="77"/>
      <c r="F671" s="77"/>
      <c r="G671" s="24" t="s">
        <v>23</v>
      </c>
      <c r="H671" s="19">
        <f>J671+K671+L671+M671</f>
        <v>211981.8</v>
      </c>
      <c r="I671" s="19">
        <v>0</v>
      </c>
      <c r="J671" s="19">
        <v>115023.2</v>
      </c>
      <c r="K671" s="19">
        <v>94838.8</v>
      </c>
      <c r="L671" s="19">
        <v>2119.8000000000002</v>
      </c>
      <c r="M671" s="19">
        <v>0</v>
      </c>
    </row>
    <row r="672" spans="1:13" s="34" customFormat="1" ht="15.75" x14ac:dyDescent="0.2">
      <c r="A672" s="77"/>
      <c r="B672" s="77"/>
      <c r="C672" s="77"/>
      <c r="D672" s="75"/>
      <c r="E672" s="77"/>
      <c r="F672" s="77"/>
      <c r="G672" s="24" t="s">
        <v>30</v>
      </c>
      <c r="H672" s="19">
        <f t="shared" si="175"/>
        <v>0</v>
      </c>
      <c r="I672" s="19">
        <v>0</v>
      </c>
      <c r="J672" s="19">
        <v>0</v>
      </c>
      <c r="K672" s="19">
        <v>0</v>
      </c>
      <c r="L672" s="19">
        <v>0</v>
      </c>
      <c r="M672" s="19">
        <v>0</v>
      </c>
    </row>
    <row r="673" spans="1:13" s="34" customFormat="1" ht="15.75" x14ac:dyDescent="0.2">
      <c r="A673" s="77"/>
      <c r="B673" s="77"/>
      <c r="C673" s="77"/>
      <c r="D673" s="75"/>
      <c r="E673" s="77"/>
      <c r="F673" s="77"/>
      <c r="G673" s="24" t="s">
        <v>31</v>
      </c>
      <c r="H673" s="19">
        <f t="shared" si="175"/>
        <v>0</v>
      </c>
      <c r="I673" s="19">
        <v>0</v>
      </c>
      <c r="J673" s="19">
        <v>0</v>
      </c>
      <c r="K673" s="19">
        <v>0</v>
      </c>
      <c r="L673" s="19">
        <v>0</v>
      </c>
      <c r="M673" s="19">
        <v>0</v>
      </c>
    </row>
    <row r="674" spans="1:13" s="34" customFormat="1" ht="15.75" x14ac:dyDescent="0.2">
      <c r="A674" s="77"/>
      <c r="B674" s="77"/>
      <c r="C674" s="77"/>
      <c r="D674" s="75"/>
      <c r="E674" s="77"/>
      <c r="F674" s="77"/>
      <c r="G674" s="24" t="s">
        <v>32</v>
      </c>
      <c r="H674" s="19">
        <f t="shared" si="175"/>
        <v>0</v>
      </c>
      <c r="I674" s="19">
        <v>0</v>
      </c>
      <c r="J674" s="19">
        <v>0</v>
      </c>
      <c r="K674" s="19">
        <v>0</v>
      </c>
      <c r="L674" s="19">
        <v>0</v>
      </c>
      <c r="M674" s="19">
        <v>0</v>
      </c>
    </row>
    <row r="675" spans="1:13" s="34" customFormat="1" ht="15.75" x14ac:dyDescent="0.2">
      <c r="A675" s="77"/>
      <c r="B675" s="77"/>
      <c r="C675" s="77"/>
      <c r="D675" s="75"/>
      <c r="E675" s="77"/>
      <c r="F675" s="77"/>
      <c r="G675" s="24" t="s">
        <v>33</v>
      </c>
      <c r="H675" s="19">
        <f t="shared" ref="H675" si="176">J675+K675+L675+M675</f>
        <v>0</v>
      </c>
      <c r="I675" s="19">
        <v>0</v>
      </c>
      <c r="J675" s="19">
        <v>0</v>
      </c>
      <c r="K675" s="19">
        <v>0</v>
      </c>
      <c r="L675" s="19">
        <v>0</v>
      </c>
      <c r="M675" s="19">
        <v>0</v>
      </c>
    </row>
    <row r="676" spans="1:13" s="34" customFormat="1" ht="18" customHeight="1" x14ac:dyDescent="0.2">
      <c r="A676" s="77"/>
      <c r="B676" s="77"/>
      <c r="C676" s="77"/>
      <c r="D676" s="76"/>
      <c r="E676" s="77"/>
      <c r="F676" s="77"/>
      <c r="G676" s="24" t="s">
        <v>200</v>
      </c>
      <c r="H676" s="19">
        <f t="shared" si="175"/>
        <v>0</v>
      </c>
      <c r="I676" s="19">
        <v>0</v>
      </c>
      <c r="J676" s="19">
        <v>0</v>
      </c>
      <c r="K676" s="19">
        <v>0</v>
      </c>
      <c r="L676" s="19">
        <v>0</v>
      </c>
      <c r="M676" s="19">
        <v>0</v>
      </c>
    </row>
    <row r="677" spans="1:13" s="34" customFormat="1" ht="110.25" x14ac:dyDescent="0.2">
      <c r="A677" s="68" t="s">
        <v>102</v>
      </c>
      <c r="B677" s="68" t="s">
        <v>12</v>
      </c>
      <c r="C677" s="74" t="s">
        <v>35</v>
      </c>
      <c r="D677" s="74">
        <v>4584.7</v>
      </c>
      <c r="E677" s="74" t="s">
        <v>29</v>
      </c>
      <c r="F677" s="74" t="s">
        <v>103</v>
      </c>
      <c r="G677" s="24" t="s">
        <v>71</v>
      </c>
      <c r="H677" s="18">
        <f>I677+J677+K677+L677+M677</f>
        <v>4584.7</v>
      </c>
      <c r="I677" s="18">
        <f t="shared" ref="I677:K677" si="177">I678+I679+I680+I681+I682+I683+I684+I685+I686+I687+I689</f>
        <v>0</v>
      </c>
      <c r="J677" s="18">
        <f t="shared" si="177"/>
        <v>0</v>
      </c>
      <c r="K677" s="18">
        <f t="shared" si="177"/>
        <v>0</v>
      </c>
      <c r="L677" s="18">
        <f>L678+L679+L680+L681+L682+L683+L684+L685+L686+L687+L689</f>
        <v>4584.7</v>
      </c>
      <c r="M677" s="18">
        <f>M678+M679+M680+M681+M682+M683+M684+M685+M686+M687+M689</f>
        <v>0</v>
      </c>
    </row>
    <row r="678" spans="1:13" s="34" customFormat="1" ht="18" customHeight="1" x14ac:dyDescent="0.2">
      <c r="A678" s="69"/>
      <c r="B678" s="69"/>
      <c r="C678" s="75"/>
      <c r="D678" s="75"/>
      <c r="E678" s="75"/>
      <c r="F678" s="75"/>
      <c r="G678" s="24" t="s">
        <v>0</v>
      </c>
      <c r="H678" s="18">
        <f t="shared" ref="H678:H701" si="178">I678+J678+K678+L678+M678</f>
        <v>0</v>
      </c>
      <c r="I678" s="19">
        <v>0</v>
      </c>
      <c r="J678" s="19">
        <v>0</v>
      </c>
      <c r="K678" s="19">
        <v>0</v>
      </c>
      <c r="L678" s="19">
        <v>0</v>
      </c>
      <c r="M678" s="19">
        <v>0</v>
      </c>
    </row>
    <row r="679" spans="1:13" s="34" customFormat="1" ht="18" customHeight="1" x14ac:dyDescent="0.2">
      <c r="A679" s="69"/>
      <c r="B679" s="69"/>
      <c r="C679" s="75"/>
      <c r="D679" s="75"/>
      <c r="E679" s="75"/>
      <c r="F679" s="75"/>
      <c r="G679" s="24" t="s">
        <v>5</v>
      </c>
      <c r="H679" s="18">
        <f t="shared" si="178"/>
        <v>0</v>
      </c>
      <c r="I679" s="19">
        <v>0</v>
      </c>
      <c r="J679" s="19">
        <v>0</v>
      </c>
      <c r="K679" s="19">
        <v>0</v>
      </c>
      <c r="L679" s="19">
        <v>0</v>
      </c>
      <c r="M679" s="19">
        <v>0</v>
      </c>
    </row>
    <row r="680" spans="1:13" s="34" customFormat="1" ht="18" customHeight="1" x14ac:dyDescent="0.2">
      <c r="A680" s="69"/>
      <c r="B680" s="69"/>
      <c r="C680" s="75"/>
      <c r="D680" s="75"/>
      <c r="E680" s="75"/>
      <c r="F680" s="75"/>
      <c r="G680" s="24" t="s">
        <v>1</v>
      </c>
      <c r="H680" s="18">
        <f t="shared" si="178"/>
        <v>0</v>
      </c>
      <c r="I680" s="19">
        <v>0</v>
      </c>
      <c r="J680" s="19">
        <v>0</v>
      </c>
      <c r="K680" s="19">
        <v>0</v>
      </c>
      <c r="L680" s="19">
        <v>0</v>
      </c>
      <c r="M680" s="19">
        <v>0</v>
      </c>
    </row>
    <row r="681" spans="1:13" s="34" customFormat="1" ht="18" customHeight="1" x14ac:dyDescent="0.2">
      <c r="A681" s="69"/>
      <c r="B681" s="69"/>
      <c r="C681" s="75"/>
      <c r="D681" s="75"/>
      <c r="E681" s="75"/>
      <c r="F681" s="75"/>
      <c r="G681" s="24" t="s">
        <v>2</v>
      </c>
      <c r="H681" s="18">
        <f t="shared" si="178"/>
        <v>0</v>
      </c>
      <c r="I681" s="19">
        <v>0</v>
      </c>
      <c r="J681" s="19">
        <v>0</v>
      </c>
      <c r="K681" s="19">
        <v>0</v>
      </c>
      <c r="L681" s="19">
        <v>0</v>
      </c>
      <c r="M681" s="19">
        <v>0</v>
      </c>
    </row>
    <row r="682" spans="1:13" s="34" customFormat="1" ht="18" customHeight="1" x14ac:dyDescent="0.2">
      <c r="A682" s="69"/>
      <c r="B682" s="69"/>
      <c r="C682" s="75"/>
      <c r="D682" s="75"/>
      <c r="E682" s="75"/>
      <c r="F682" s="75"/>
      <c r="G682" s="24" t="s">
        <v>3</v>
      </c>
      <c r="H682" s="18">
        <f t="shared" si="178"/>
        <v>0</v>
      </c>
      <c r="I682" s="19">
        <v>0</v>
      </c>
      <c r="J682" s="19">
        <v>0</v>
      </c>
      <c r="K682" s="19">
        <v>0</v>
      </c>
      <c r="L682" s="19">
        <v>0</v>
      </c>
      <c r="M682" s="19">
        <v>0</v>
      </c>
    </row>
    <row r="683" spans="1:13" s="34" customFormat="1" ht="18" customHeight="1" x14ac:dyDescent="0.2">
      <c r="A683" s="69"/>
      <c r="B683" s="69"/>
      <c r="C683" s="75"/>
      <c r="D683" s="75"/>
      <c r="E683" s="75"/>
      <c r="F683" s="75"/>
      <c r="G683" s="24" t="s">
        <v>4</v>
      </c>
      <c r="H683" s="18">
        <f t="shared" si="178"/>
        <v>0</v>
      </c>
      <c r="I683" s="19">
        <v>0</v>
      </c>
      <c r="J683" s="19">
        <v>0</v>
      </c>
      <c r="K683" s="19">
        <v>0</v>
      </c>
      <c r="L683" s="19">
        <v>0</v>
      </c>
      <c r="M683" s="19">
        <v>0</v>
      </c>
    </row>
    <row r="684" spans="1:13" s="34" customFormat="1" ht="18" customHeight="1" x14ac:dyDescent="0.2">
      <c r="A684" s="69"/>
      <c r="B684" s="69"/>
      <c r="C684" s="75"/>
      <c r="D684" s="75"/>
      <c r="E684" s="75"/>
      <c r="F684" s="75"/>
      <c r="G684" s="24" t="s">
        <v>23</v>
      </c>
      <c r="H684" s="18">
        <f t="shared" si="178"/>
        <v>4584.7</v>
      </c>
      <c r="I684" s="19">
        <v>0</v>
      </c>
      <c r="J684" s="19">
        <v>0</v>
      </c>
      <c r="K684" s="19">
        <v>0</v>
      </c>
      <c r="L684" s="19">
        <v>4584.7</v>
      </c>
      <c r="M684" s="19">
        <v>0</v>
      </c>
    </row>
    <row r="685" spans="1:13" s="34" customFormat="1" ht="18" customHeight="1" x14ac:dyDescent="0.2">
      <c r="A685" s="69"/>
      <c r="B685" s="69"/>
      <c r="C685" s="75"/>
      <c r="D685" s="75"/>
      <c r="E685" s="75"/>
      <c r="F685" s="75"/>
      <c r="G685" s="24" t="s">
        <v>30</v>
      </c>
      <c r="H685" s="18">
        <f t="shared" si="178"/>
        <v>0</v>
      </c>
      <c r="I685" s="19">
        <v>0</v>
      </c>
      <c r="J685" s="19">
        <v>0</v>
      </c>
      <c r="K685" s="19">
        <v>0</v>
      </c>
      <c r="L685" s="19">
        <v>0</v>
      </c>
      <c r="M685" s="19">
        <v>0</v>
      </c>
    </row>
    <row r="686" spans="1:13" s="34" customFormat="1" ht="18" customHeight="1" x14ac:dyDescent="0.2">
      <c r="A686" s="69"/>
      <c r="B686" s="69"/>
      <c r="C686" s="75"/>
      <c r="D686" s="75"/>
      <c r="E686" s="75"/>
      <c r="F686" s="75"/>
      <c r="G686" s="24" t="s">
        <v>31</v>
      </c>
      <c r="H686" s="18">
        <f t="shared" si="178"/>
        <v>0</v>
      </c>
      <c r="I686" s="19">
        <v>0</v>
      </c>
      <c r="J686" s="19">
        <v>0</v>
      </c>
      <c r="K686" s="19">
        <v>0</v>
      </c>
      <c r="L686" s="19">
        <v>0</v>
      </c>
      <c r="M686" s="19">
        <v>0</v>
      </c>
    </row>
    <row r="687" spans="1:13" s="34" customFormat="1" ht="18" customHeight="1" x14ac:dyDescent="0.2">
      <c r="A687" s="69"/>
      <c r="B687" s="69"/>
      <c r="C687" s="75"/>
      <c r="D687" s="75"/>
      <c r="E687" s="75"/>
      <c r="F687" s="75"/>
      <c r="G687" s="24" t="s">
        <v>32</v>
      </c>
      <c r="H687" s="18">
        <f t="shared" si="178"/>
        <v>0</v>
      </c>
      <c r="I687" s="19">
        <v>0</v>
      </c>
      <c r="J687" s="19">
        <v>0</v>
      </c>
      <c r="K687" s="19">
        <v>0</v>
      </c>
      <c r="L687" s="19">
        <v>0</v>
      </c>
      <c r="M687" s="19">
        <v>0</v>
      </c>
    </row>
    <row r="688" spans="1:13" s="34" customFormat="1" ht="18" customHeight="1" x14ac:dyDescent="0.2">
      <c r="A688" s="69"/>
      <c r="B688" s="69"/>
      <c r="C688" s="75"/>
      <c r="D688" s="75"/>
      <c r="E688" s="75"/>
      <c r="F688" s="75"/>
      <c r="G688" s="24" t="s">
        <v>33</v>
      </c>
      <c r="H688" s="18">
        <f t="shared" ref="H688" si="179">I688+J688+K688+L688+M688</f>
        <v>0</v>
      </c>
      <c r="I688" s="19">
        <v>0</v>
      </c>
      <c r="J688" s="19">
        <v>0</v>
      </c>
      <c r="K688" s="19">
        <v>0</v>
      </c>
      <c r="L688" s="19">
        <v>0</v>
      </c>
      <c r="M688" s="19">
        <v>0</v>
      </c>
    </row>
    <row r="689" spans="1:13" s="34" customFormat="1" ht="18" customHeight="1" x14ac:dyDescent="0.2">
      <c r="A689" s="70"/>
      <c r="B689" s="70"/>
      <c r="C689" s="76"/>
      <c r="D689" s="76"/>
      <c r="E689" s="76"/>
      <c r="F689" s="76"/>
      <c r="G689" s="24" t="s">
        <v>200</v>
      </c>
      <c r="H689" s="18">
        <f t="shared" si="178"/>
        <v>0</v>
      </c>
      <c r="I689" s="19">
        <v>0</v>
      </c>
      <c r="J689" s="19">
        <v>0</v>
      </c>
      <c r="K689" s="19">
        <v>0</v>
      </c>
      <c r="L689" s="19">
        <v>0</v>
      </c>
      <c r="M689" s="19">
        <v>0</v>
      </c>
    </row>
    <row r="690" spans="1:13" s="34" customFormat="1" ht="110.25" hidden="1" x14ac:dyDescent="0.2">
      <c r="A690" s="68" t="s">
        <v>126</v>
      </c>
      <c r="B690" s="74" t="s">
        <v>108</v>
      </c>
      <c r="C690" s="74" t="s">
        <v>35</v>
      </c>
      <c r="D690" s="112">
        <v>1800</v>
      </c>
      <c r="E690" s="74" t="s">
        <v>29</v>
      </c>
      <c r="F690" s="74" t="s">
        <v>103</v>
      </c>
      <c r="G690" s="24" t="s">
        <v>71</v>
      </c>
      <c r="H690" s="18">
        <f>L690</f>
        <v>0</v>
      </c>
      <c r="I690" s="18">
        <f>I691+I692+I693+I694+I695+I696+I697+I698+I699+I700+I701</f>
        <v>0</v>
      </c>
      <c r="J690" s="18">
        <f t="shared" ref="J690:M690" si="180">J691+J692+J693+J694+J695+J696+J697+J698+J699+J700+J701</f>
        <v>0</v>
      </c>
      <c r="K690" s="18">
        <f>K691+K692+K693+K694+K695+K696+K697+K698+K699+K700+K701</f>
        <v>0</v>
      </c>
      <c r="L690" s="18">
        <f t="shared" si="180"/>
        <v>0</v>
      </c>
      <c r="M690" s="18">
        <f t="shared" si="180"/>
        <v>0</v>
      </c>
    </row>
    <row r="691" spans="1:13" s="34" customFormat="1" ht="18" hidden="1" customHeight="1" x14ac:dyDescent="0.2">
      <c r="A691" s="69"/>
      <c r="B691" s="75"/>
      <c r="C691" s="75"/>
      <c r="D691" s="113"/>
      <c r="E691" s="75"/>
      <c r="F691" s="75"/>
      <c r="G691" s="24" t="s">
        <v>0</v>
      </c>
      <c r="H691" s="18">
        <f t="shared" si="178"/>
        <v>0</v>
      </c>
      <c r="I691" s="19">
        <v>0</v>
      </c>
      <c r="J691" s="19">
        <v>0</v>
      </c>
      <c r="K691" s="19">
        <v>0</v>
      </c>
      <c r="L691" s="19">
        <v>0</v>
      </c>
      <c r="M691" s="19">
        <v>0</v>
      </c>
    </row>
    <row r="692" spans="1:13" s="34" customFormat="1" ht="18" hidden="1" customHeight="1" x14ac:dyDescent="0.2">
      <c r="A692" s="69"/>
      <c r="B692" s="75"/>
      <c r="C692" s="75"/>
      <c r="D692" s="113"/>
      <c r="E692" s="75"/>
      <c r="F692" s="75"/>
      <c r="G692" s="24" t="s">
        <v>5</v>
      </c>
      <c r="H692" s="18">
        <f t="shared" si="178"/>
        <v>0</v>
      </c>
      <c r="I692" s="19">
        <v>0</v>
      </c>
      <c r="J692" s="19">
        <v>0</v>
      </c>
      <c r="K692" s="19">
        <v>0</v>
      </c>
      <c r="L692" s="19">
        <v>0</v>
      </c>
      <c r="M692" s="19">
        <v>0</v>
      </c>
    </row>
    <row r="693" spans="1:13" s="34" customFormat="1" ht="18" hidden="1" customHeight="1" x14ac:dyDescent="0.2">
      <c r="A693" s="69"/>
      <c r="B693" s="75"/>
      <c r="C693" s="75"/>
      <c r="D693" s="113"/>
      <c r="E693" s="75"/>
      <c r="F693" s="75"/>
      <c r="G693" s="24" t="s">
        <v>1</v>
      </c>
      <c r="H693" s="18">
        <f t="shared" si="178"/>
        <v>0</v>
      </c>
      <c r="I693" s="19">
        <v>0</v>
      </c>
      <c r="J693" s="19">
        <v>0</v>
      </c>
      <c r="K693" s="19">
        <v>0</v>
      </c>
      <c r="L693" s="19">
        <v>0</v>
      </c>
      <c r="M693" s="19">
        <v>0</v>
      </c>
    </row>
    <row r="694" spans="1:13" s="34" customFormat="1" ht="18" hidden="1" customHeight="1" x14ac:dyDescent="0.2">
      <c r="A694" s="69"/>
      <c r="B694" s="75"/>
      <c r="C694" s="75"/>
      <c r="D694" s="113"/>
      <c r="E694" s="75"/>
      <c r="F694" s="75"/>
      <c r="G694" s="24" t="s">
        <v>2</v>
      </c>
      <c r="H694" s="18">
        <f t="shared" si="178"/>
        <v>0</v>
      </c>
      <c r="I694" s="19">
        <v>0</v>
      </c>
      <c r="J694" s="19">
        <v>0</v>
      </c>
      <c r="K694" s="19">
        <v>0</v>
      </c>
      <c r="L694" s="19">
        <v>0</v>
      </c>
      <c r="M694" s="19">
        <v>0</v>
      </c>
    </row>
    <row r="695" spans="1:13" s="34" customFormat="1" ht="18" hidden="1" customHeight="1" x14ac:dyDescent="0.2">
      <c r="A695" s="69"/>
      <c r="B695" s="75"/>
      <c r="C695" s="75"/>
      <c r="D695" s="113"/>
      <c r="E695" s="75"/>
      <c r="F695" s="75"/>
      <c r="G695" s="24" t="s">
        <v>3</v>
      </c>
      <c r="H695" s="18">
        <f t="shared" si="178"/>
        <v>0</v>
      </c>
      <c r="I695" s="19">
        <v>0</v>
      </c>
      <c r="J695" s="19">
        <v>0</v>
      </c>
      <c r="K695" s="19">
        <v>0</v>
      </c>
      <c r="L695" s="19">
        <v>0</v>
      </c>
      <c r="M695" s="19">
        <v>0</v>
      </c>
    </row>
    <row r="696" spans="1:13" s="34" customFormat="1" ht="18" hidden="1" customHeight="1" x14ac:dyDescent="0.2">
      <c r="A696" s="69"/>
      <c r="B696" s="75"/>
      <c r="C696" s="75"/>
      <c r="D696" s="113"/>
      <c r="E696" s="75"/>
      <c r="F696" s="75"/>
      <c r="G696" s="24" t="s">
        <v>4</v>
      </c>
      <c r="H696" s="18">
        <f t="shared" si="178"/>
        <v>0</v>
      </c>
      <c r="I696" s="19">
        <v>0</v>
      </c>
      <c r="J696" s="19">
        <v>0</v>
      </c>
      <c r="K696" s="19">
        <v>0</v>
      </c>
      <c r="L696" s="19">
        <v>0</v>
      </c>
      <c r="M696" s="19">
        <v>0</v>
      </c>
    </row>
    <row r="697" spans="1:13" s="34" customFormat="1" ht="18" hidden="1" customHeight="1" x14ac:dyDescent="0.2">
      <c r="A697" s="69"/>
      <c r="B697" s="75"/>
      <c r="C697" s="75"/>
      <c r="D697" s="113"/>
      <c r="E697" s="75"/>
      <c r="F697" s="75"/>
      <c r="G697" s="24" t="s">
        <v>23</v>
      </c>
      <c r="H697" s="18">
        <f>I697</f>
        <v>0</v>
      </c>
      <c r="I697" s="19">
        <f>1800-1800</f>
        <v>0</v>
      </c>
      <c r="J697" s="19">
        <v>0</v>
      </c>
      <c r="K697" s="19">
        <v>0</v>
      </c>
      <c r="L697" s="19">
        <f>1800-1800</f>
        <v>0</v>
      </c>
      <c r="M697" s="19">
        <v>0</v>
      </c>
    </row>
    <row r="698" spans="1:13" s="34" customFormat="1" ht="18" hidden="1" customHeight="1" x14ac:dyDescent="0.2">
      <c r="A698" s="69"/>
      <c r="B698" s="75"/>
      <c r="C698" s="75"/>
      <c r="D698" s="113"/>
      <c r="E698" s="75"/>
      <c r="F698" s="75"/>
      <c r="G698" s="24" t="s">
        <v>30</v>
      </c>
      <c r="H698" s="18">
        <f t="shared" si="178"/>
        <v>0</v>
      </c>
      <c r="I698" s="19">
        <v>0</v>
      </c>
      <c r="J698" s="19">
        <v>0</v>
      </c>
      <c r="K698" s="19">
        <v>0</v>
      </c>
      <c r="L698" s="19">
        <v>0</v>
      </c>
      <c r="M698" s="19">
        <v>0</v>
      </c>
    </row>
    <row r="699" spans="1:13" s="34" customFormat="1" ht="18" hidden="1" customHeight="1" x14ac:dyDescent="0.2">
      <c r="A699" s="69"/>
      <c r="B699" s="75"/>
      <c r="C699" s="75"/>
      <c r="D699" s="113"/>
      <c r="E699" s="75"/>
      <c r="F699" s="75"/>
      <c r="G699" s="24" t="s">
        <v>31</v>
      </c>
      <c r="H699" s="18">
        <f t="shared" si="178"/>
        <v>0</v>
      </c>
      <c r="I699" s="19">
        <v>0</v>
      </c>
      <c r="J699" s="19">
        <v>0</v>
      </c>
      <c r="K699" s="19">
        <v>0</v>
      </c>
      <c r="L699" s="19">
        <v>0</v>
      </c>
      <c r="M699" s="19">
        <v>0</v>
      </c>
    </row>
    <row r="700" spans="1:13" s="34" customFormat="1" ht="18" hidden="1" customHeight="1" x14ac:dyDescent="0.2">
      <c r="A700" s="69"/>
      <c r="B700" s="75"/>
      <c r="C700" s="75"/>
      <c r="D700" s="113"/>
      <c r="E700" s="75"/>
      <c r="F700" s="75"/>
      <c r="G700" s="24" t="s">
        <v>32</v>
      </c>
      <c r="H700" s="18">
        <f t="shared" si="178"/>
        <v>0</v>
      </c>
      <c r="I700" s="19">
        <v>0</v>
      </c>
      <c r="J700" s="19">
        <v>0</v>
      </c>
      <c r="K700" s="19">
        <v>0</v>
      </c>
      <c r="L700" s="19">
        <v>0</v>
      </c>
      <c r="M700" s="19">
        <v>0</v>
      </c>
    </row>
    <row r="701" spans="1:13" s="34" customFormat="1" ht="18" hidden="1" customHeight="1" x14ac:dyDescent="0.2">
      <c r="A701" s="70"/>
      <c r="B701" s="76"/>
      <c r="C701" s="76"/>
      <c r="D701" s="114"/>
      <c r="E701" s="76"/>
      <c r="F701" s="76"/>
      <c r="G701" s="24" t="s">
        <v>33</v>
      </c>
      <c r="H701" s="18">
        <f t="shared" si="178"/>
        <v>0</v>
      </c>
      <c r="I701" s="18">
        <v>0</v>
      </c>
      <c r="J701" s="18">
        <f t="shared" ref="J701" si="181">J702+J703+J704+J705+J706+J707+J708+J709+J710+J712+J714</f>
        <v>0</v>
      </c>
      <c r="K701" s="18">
        <v>0</v>
      </c>
      <c r="L701" s="19">
        <v>0</v>
      </c>
      <c r="M701" s="19">
        <v>0</v>
      </c>
    </row>
    <row r="702" spans="1:13" s="34" customFormat="1" ht="97.9" customHeight="1" x14ac:dyDescent="0.2">
      <c r="A702" s="77" t="s">
        <v>94</v>
      </c>
      <c r="B702" s="77"/>
      <c r="C702" s="74"/>
      <c r="D702" s="96"/>
      <c r="E702" s="85"/>
      <c r="F702" s="85"/>
      <c r="G702" s="24" t="s">
        <v>62</v>
      </c>
      <c r="H702" s="18">
        <f t="shared" ref="H702:K702" si="182">H703+H704+H705+H706+H707+H708+H709+H710+H712+H714+H715+H716</f>
        <v>71929.2</v>
      </c>
      <c r="I702" s="18">
        <f t="shared" si="182"/>
        <v>69600</v>
      </c>
      <c r="J702" s="18">
        <f t="shared" si="182"/>
        <v>0</v>
      </c>
      <c r="K702" s="18">
        <f t="shared" si="182"/>
        <v>67613.399999999994</v>
      </c>
      <c r="L702" s="18">
        <f>L703+L704+L705+L706+L707+L708+L709+L710+L712+L714+L715+L716</f>
        <v>4315.8</v>
      </c>
      <c r="M702" s="18">
        <f t="shared" ref="M702" si="183">M703+M704+M705+M706+M707+M708+M709+M710+M712+M714+M716</f>
        <v>0</v>
      </c>
    </row>
    <row r="703" spans="1:13" s="34" customFormat="1" ht="15.75" x14ac:dyDescent="0.2">
      <c r="A703" s="77"/>
      <c r="B703" s="77"/>
      <c r="C703" s="75"/>
      <c r="D703" s="96"/>
      <c r="E703" s="85"/>
      <c r="F703" s="85"/>
      <c r="G703" s="24" t="s">
        <v>0</v>
      </c>
      <c r="H703" s="19">
        <f>I703+J703+K703+L703+M703</f>
        <v>0</v>
      </c>
      <c r="I703" s="19">
        <f t="shared" ref="I703:I710" si="184">I718+I742</f>
        <v>0</v>
      </c>
      <c r="J703" s="19">
        <f t="shared" ref="J703:M703" si="185">J718+J742</f>
        <v>0</v>
      </c>
      <c r="K703" s="19">
        <f t="shared" si="185"/>
        <v>0</v>
      </c>
      <c r="L703" s="19">
        <f t="shared" si="185"/>
        <v>0</v>
      </c>
      <c r="M703" s="19">
        <f t="shared" si="185"/>
        <v>0</v>
      </c>
    </row>
    <row r="704" spans="1:13" s="34" customFormat="1" ht="15.75" x14ac:dyDescent="0.2">
      <c r="A704" s="77"/>
      <c r="B704" s="77"/>
      <c r="C704" s="75"/>
      <c r="D704" s="96"/>
      <c r="E704" s="85"/>
      <c r="F704" s="85"/>
      <c r="G704" s="24" t="s">
        <v>5</v>
      </c>
      <c r="H704" s="19">
        <f>J704+K704+L704+M704</f>
        <v>0</v>
      </c>
      <c r="I704" s="19">
        <f t="shared" si="184"/>
        <v>0</v>
      </c>
      <c r="J704" s="19">
        <f t="shared" ref="J704:M710" si="186">J719+J743</f>
        <v>0</v>
      </c>
      <c r="K704" s="19">
        <f t="shared" si="186"/>
        <v>0</v>
      </c>
      <c r="L704" s="19">
        <f t="shared" si="186"/>
        <v>0</v>
      </c>
      <c r="M704" s="19">
        <f t="shared" si="186"/>
        <v>0</v>
      </c>
    </row>
    <row r="705" spans="1:29" s="34" customFormat="1" ht="15.75" x14ac:dyDescent="0.2">
      <c r="A705" s="77"/>
      <c r="B705" s="77"/>
      <c r="C705" s="75"/>
      <c r="D705" s="96"/>
      <c r="E705" s="85"/>
      <c r="F705" s="85"/>
      <c r="G705" s="24" t="s">
        <v>1</v>
      </c>
      <c r="H705" s="19">
        <f t="shared" ref="H705:H716" si="187">J705+K705+L705+M705</f>
        <v>0</v>
      </c>
      <c r="I705" s="19">
        <f t="shared" si="184"/>
        <v>0</v>
      </c>
      <c r="J705" s="19">
        <f t="shared" si="186"/>
        <v>0</v>
      </c>
      <c r="K705" s="19">
        <f t="shared" si="186"/>
        <v>0</v>
      </c>
      <c r="L705" s="19">
        <f t="shared" si="186"/>
        <v>0</v>
      </c>
      <c r="M705" s="19">
        <f t="shared" si="186"/>
        <v>0</v>
      </c>
    </row>
    <row r="706" spans="1:29" s="34" customFormat="1" ht="15.75" x14ac:dyDescent="0.2">
      <c r="A706" s="77"/>
      <c r="B706" s="77"/>
      <c r="C706" s="75"/>
      <c r="D706" s="96"/>
      <c r="E706" s="85"/>
      <c r="F706" s="85"/>
      <c r="G706" s="24" t="s">
        <v>2</v>
      </c>
      <c r="H706" s="19">
        <f t="shared" si="187"/>
        <v>0</v>
      </c>
      <c r="I706" s="19">
        <f t="shared" si="184"/>
        <v>0</v>
      </c>
      <c r="J706" s="19">
        <f t="shared" si="186"/>
        <v>0</v>
      </c>
      <c r="K706" s="19">
        <f t="shared" si="186"/>
        <v>0</v>
      </c>
      <c r="L706" s="19">
        <f t="shared" si="186"/>
        <v>0</v>
      </c>
      <c r="M706" s="19">
        <f t="shared" si="186"/>
        <v>0</v>
      </c>
    </row>
    <row r="707" spans="1:29" s="34" customFormat="1" ht="15.75" x14ac:dyDescent="0.2">
      <c r="A707" s="77"/>
      <c r="B707" s="77"/>
      <c r="C707" s="75"/>
      <c r="D707" s="96"/>
      <c r="E707" s="85"/>
      <c r="F707" s="85"/>
      <c r="G707" s="24" t="s">
        <v>3</v>
      </c>
      <c r="H707" s="19">
        <f t="shared" si="187"/>
        <v>0</v>
      </c>
      <c r="I707" s="19">
        <f t="shared" si="184"/>
        <v>0</v>
      </c>
      <c r="J707" s="19">
        <f t="shared" si="186"/>
        <v>0</v>
      </c>
      <c r="K707" s="19">
        <f t="shared" si="186"/>
        <v>0</v>
      </c>
      <c r="L707" s="19">
        <f t="shared" si="186"/>
        <v>0</v>
      </c>
      <c r="M707" s="19">
        <f t="shared" si="186"/>
        <v>0</v>
      </c>
    </row>
    <row r="708" spans="1:29" s="34" customFormat="1" ht="15.75" x14ac:dyDescent="0.2">
      <c r="A708" s="77"/>
      <c r="B708" s="77"/>
      <c r="C708" s="75"/>
      <c r="D708" s="96"/>
      <c r="E708" s="85"/>
      <c r="F708" s="85"/>
      <c r="G708" s="24" t="s">
        <v>4</v>
      </c>
      <c r="H708" s="19">
        <f t="shared" si="187"/>
        <v>0</v>
      </c>
      <c r="I708" s="19">
        <f t="shared" si="184"/>
        <v>0</v>
      </c>
      <c r="J708" s="19">
        <f t="shared" si="186"/>
        <v>0</v>
      </c>
      <c r="K708" s="19">
        <f t="shared" si="186"/>
        <v>0</v>
      </c>
      <c r="L708" s="19">
        <f t="shared" si="186"/>
        <v>0</v>
      </c>
      <c r="M708" s="19">
        <f t="shared" si="186"/>
        <v>0</v>
      </c>
    </row>
    <row r="709" spans="1:29" s="34" customFormat="1" ht="15.75" x14ac:dyDescent="0.2">
      <c r="A709" s="77"/>
      <c r="B709" s="77"/>
      <c r="C709" s="75"/>
      <c r="D709" s="96"/>
      <c r="E709" s="85"/>
      <c r="F709" s="85"/>
      <c r="G709" s="24" t="s">
        <v>23</v>
      </c>
      <c r="H709" s="19">
        <f t="shared" si="187"/>
        <v>25529.200000000001</v>
      </c>
      <c r="I709" s="19">
        <f t="shared" si="184"/>
        <v>23200</v>
      </c>
      <c r="J709" s="19">
        <f t="shared" si="186"/>
        <v>0</v>
      </c>
      <c r="K709" s="19">
        <f t="shared" si="186"/>
        <v>23997.4</v>
      </c>
      <c r="L709" s="19">
        <f t="shared" si="186"/>
        <v>1531.8</v>
      </c>
      <c r="M709" s="19">
        <f t="shared" si="186"/>
        <v>0</v>
      </c>
    </row>
    <row r="710" spans="1:29" s="34" customFormat="1" ht="15.75" x14ac:dyDescent="0.2">
      <c r="A710" s="77"/>
      <c r="B710" s="77"/>
      <c r="C710" s="75"/>
      <c r="D710" s="96"/>
      <c r="E710" s="85"/>
      <c r="F710" s="85"/>
      <c r="G710" s="24" t="s">
        <v>136</v>
      </c>
      <c r="H710" s="18">
        <f t="shared" si="187"/>
        <v>23200</v>
      </c>
      <c r="I710" s="18">
        <f t="shared" si="184"/>
        <v>23200</v>
      </c>
      <c r="J710" s="18">
        <f t="shared" si="186"/>
        <v>0</v>
      </c>
      <c r="K710" s="18">
        <f t="shared" si="186"/>
        <v>21808</v>
      </c>
      <c r="L710" s="18">
        <f t="shared" si="186"/>
        <v>1392</v>
      </c>
      <c r="M710" s="18">
        <f t="shared" si="186"/>
        <v>0</v>
      </c>
    </row>
    <row r="711" spans="1:29" s="34" customFormat="1" ht="45" x14ac:dyDescent="0.2">
      <c r="A711" s="77"/>
      <c r="B711" s="77"/>
      <c r="C711" s="75"/>
      <c r="D711" s="96"/>
      <c r="E711" s="85"/>
      <c r="F711" s="85"/>
      <c r="G711" s="20" t="s">
        <v>80</v>
      </c>
      <c r="H711" s="56">
        <f>I711</f>
        <v>23200</v>
      </c>
      <c r="I711" s="56">
        <f>K711+L711</f>
        <v>23200</v>
      </c>
      <c r="J711" s="56">
        <v>0</v>
      </c>
      <c r="K711" s="56">
        <f>K765</f>
        <v>21808</v>
      </c>
      <c r="L711" s="56">
        <f>L765</f>
        <v>1392</v>
      </c>
      <c r="M711" s="56">
        <v>0</v>
      </c>
    </row>
    <row r="712" spans="1:29" s="34" customFormat="1" ht="15.75" x14ac:dyDescent="0.2">
      <c r="A712" s="77"/>
      <c r="B712" s="77"/>
      <c r="C712" s="75"/>
      <c r="D712" s="96"/>
      <c r="E712" s="85"/>
      <c r="F712" s="85"/>
      <c r="G712" s="24" t="s">
        <v>171</v>
      </c>
      <c r="H712" s="18">
        <f t="shared" si="187"/>
        <v>23200</v>
      </c>
      <c r="I712" s="18">
        <f>I726+I751</f>
        <v>23200</v>
      </c>
      <c r="J712" s="18">
        <f>J726+J751</f>
        <v>0</v>
      </c>
      <c r="K712" s="18">
        <f>K726+K751</f>
        <v>21808</v>
      </c>
      <c r="L712" s="18">
        <f>L726+L751</f>
        <v>1392</v>
      </c>
      <c r="M712" s="18">
        <f>M726+M751</f>
        <v>0</v>
      </c>
    </row>
    <row r="713" spans="1:29" s="34" customFormat="1" ht="45" x14ac:dyDescent="0.2">
      <c r="A713" s="77"/>
      <c r="B713" s="77"/>
      <c r="C713" s="75"/>
      <c r="D713" s="96"/>
      <c r="E713" s="85"/>
      <c r="F713" s="85"/>
      <c r="G713" s="20" t="s">
        <v>80</v>
      </c>
      <c r="H713" s="56">
        <f>I713</f>
        <v>23200</v>
      </c>
      <c r="I713" s="56">
        <f>K713+L713</f>
        <v>23200</v>
      </c>
      <c r="J713" s="56">
        <v>0</v>
      </c>
      <c r="K713" s="56">
        <f>K767</f>
        <v>21808</v>
      </c>
      <c r="L713" s="56">
        <f>L767</f>
        <v>1392</v>
      </c>
      <c r="M713" s="56">
        <v>0</v>
      </c>
    </row>
    <row r="714" spans="1:29" s="34" customFormat="1" ht="15.75" x14ac:dyDescent="0.2">
      <c r="A714" s="77"/>
      <c r="B714" s="77"/>
      <c r="C714" s="75"/>
      <c r="D714" s="96"/>
      <c r="E714" s="85"/>
      <c r="F714" s="85"/>
      <c r="G714" s="24" t="s">
        <v>32</v>
      </c>
      <c r="H714" s="19">
        <f t="shared" si="187"/>
        <v>0</v>
      </c>
      <c r="I714" s="19">
        <f>I727+I753</f>
        <v>0</v>
      </c>
      <c r="J714" s="19">
        <f>J727+J753</f>
        <v>0</v>
      </c>
      <c r="K714" s="19">
        <f>K727+K753</f>
        <v>0</v>
      </c>
      <c r="L714" s="19">
        <f>L727+L753</f>
        <v>0</v>
      </c>
      <c r="M714" s="19">
        <f>M727+M753</f>
        <v>0</v>
      </c>
    </row>
    <row r="715" spans="1:29" s="34" customFormat="1" ht="15.75" x14ac:dyDescent="0.2">
      <c r="A715" s="77"/>
      <c r="B715" s="77"/>
      <c r="C715" s="75"/>
      <c r="D715" s="96"/>
      <c r="E715" s="85"/>
      <c r="F715" s="85"/>
      <c r="G715" s="24" t="s">
        <v>33</v>
      </c>
      <c r="H715" s="19">
        <f t="shared" ref="H715" si="188">J715+K715+L715+M715</f>
        <v>0</v>
      </c>
      <c r="I715" s="19">
        <f t="shared" ref="I715:M715" si="189">I727+I753</f>
        <v>0</v>
      </c>
      <c r="J715" s="19">
        <f t="shared" si="189"/>
        <v>0</v>
      </c>
      <c r="K715" s="19">
        <f t="shared" si="189"/>
        <v>0</v>
      </c>
      <c r="L715" s="19">
        <f>L727+L754</f>
        <v>0</v>
      </c>
      <c r="M715" s="19">
        <f t="shared" si="189"/>
        <v>0</v>
      </c>
    </row>
    <row r="716" spans="1:29" s="34" customFormat="1" ht="21.6" customHeight="1" x14ac:dyDescent="0.2">
      <c r="A716" s="77"/>
      <c r="B716" s="77"/>
      <c r="C716" s="76"/>
      <c r="D716" s="96"/>
      <c r="E716" s="85"/>
      <c r="F716" s="85"/>
      <c r="G716" s="24" t="s">
        <v>200</v>
      </c>
      <c r="H716" s="19">
        <f t="shared" si="187"/>
        <v>0</v>
      </c>
      <c r="I716" s="19">
        <f>I728+I755</f>
        <v>0</v>
      </c>
      <c r="J716" s="19">
        <f>J728+J755</f>
        <v>0</v>
      </c>
      <c r="K716" s="19">
        <f>K728+K755</f>
        <v>0</v>
      </c>
      <c r="L716" s="19">
        <f>L728+L755</f>
        <v>0</v>
      </c>
      <c r="M716" s="19">
        <f>M728+M755</f>
        <v>0</v>
      </c>
    </row>
    <row r="717" spans="1:29" s="34" customFormat="1" ht="110.25" hidden="1" x14ac:dyDescent="0.2">
      <c r="A717" s="77" t="s">
        <v>99</v>
      </c>
      <c r="B717" s="77"/>
      <c r="C717" s="74"/>
      <c r="D717" s="96"/>
      <c r="E717" s="85"/>
      <c r="F717" s="85"/>
      <c r="G717" s="24" t="s">
        <v>71</v>
      </c>
      <c r="H717" s="18">
        <f t="shared" ref="H717:M717" si="190">H718+H719+H720+H721+H722+H723+H724+H725+H726+H727+H728</f>
        <v>0</v>
      </c>
      <c r="I717" s="18">
        <f t="shared" si="190"/>
        <v>0</v>
      </c>
      <c r="J717" s="18">
        <f t="shared" si="190"/>
        <v>0</v>
      </c>
      <c r="K717" s="18">
        <f t="shared" si="190"/>
        <v>0</v>
      </c>
      <c r="L717" s="18">
        <f t="shared" si="190"/>
        <v>0</v>
      </c>
      <c r="M717" s="18">
        <f t="shared" si="190"/>
        <v>0</v>
      </c>
    </row>
    <row r="718" spans="1:29" s="34" customFormat="1" ht="15.75" hidden="1" x14ac:dyDescent="0.2">
      <c r="A718" s="77"/>
      <c r="B718" s="77"/>
      <c r="C718" s="75"/>
      <c r="D718" s="96"/>
      <c r="E718" s="85"/>
      <c r="F718" s="85"/>
      <c r="G718" s="24" t="s">
        <v>0</v>
      </c>
      <c r="H718" s="19">
        <f>J718+K718+L718+M718</f>
        <v>0</v>
      </c>
      <c r="I718" s="19">
        <f>I730</f>
        <v>0</v>
      </c>
      <c r="J718" s="19">
        <f>J730</f>
        <v>0</v>
      </c>
      <c r="K718" s="19">
        <f t="shared" ref="K718:AC718" si="191">K730</f>
        <v>0</v>
      </c>
      <c r="L718" s="19">
        <f t="shared" si="191"/>
        <v>0</v>
      </c>
      <c r="M718" s="19">
        <f t="shared" si="191"/>
        <v>0</v>
      </c>
      <c r="N718" s="19">
        <f t="shared" si="191"/>
        <v>0</v>
      </c>
      <c r="O718" s="19">
        <f t="shared" si="191"/>
        <v>0</v>
      </c>
      <c r="P718" s="19">
        <f t="shared" si="191"/>
        <v>0</v>
      </c>
      <c r="Q718" s="19">
        <f t="shared" si="191"/>
        <v>0</v>
      </c>
      <c r="R718" s="19">
        <f t="shared" si="191"/>
        <v>0</v>
      </c>
      <c r="S718" s="19">
        <f t="shared" si="191"/>
        <v>0</v>
      </c>
      <c r="T718" s="19">
        <f t="shared" si="191"/>
        <v>0</v>
      </c>
      <c r="U718" s="19">
        <f t="shared" si="191"/>
        <v>0</v>
      </c>
      <c r="V718" s="19">
        <f t="shared" si="191"/>
        <v>0</v>
      </c>
      <c r="W718" s="19">
        <f t="shared" si="191"/>
        <v>0</v>
      </c>
      <c r="X718" s="19">
        <f t="shared" si="191"/>
        <v>0</v>
      </c>
      <c r="Y718" s="19">
        <f t="shared" si="191"/>
        <v>0</v>
      </c>
      <c r="Z718" s="19">
        <f t="shared" si="191"/>
        <v>0</v>
      </c>
      <c r="AA718" s="19">
        <f t="shared" si="191"/>
        <v>0</v>
      </c>
      <c r="AB718" s="19">
        <f t="shared" si="191"/>
        <v>0</v>
      </c>
      <c r="AC718" s="19">
        <f t="shared" si="191"/>
        <v>0</v>
      </c>
    </row>
    <row r="719" spans="1:29" ht="15.75" hidden="1" x14ac:dyDescent="0.2">
      <c r="A719" s="77"/>
      <c r="B719" s="77"/>
      <c r="C719" s="75"/>
      <c r="D719" s="96"/>
      <c r="E719" s="85"/>
      <c r="F719" s="85"/>
      <c r="G719" s="24" t="s">
        <v>5</v>
      </c>
      <c r="H719" s="19">
        <f>J719+K719+L719+M719</f>
        <v>0</v>
      </c>
      <c r="I719" s="19">
        <f t="shared" ref="I719:I728" si="192">I731</f>
        <v>0</v>
      </c>
      <c r="J719" s="19">
        <f t="shared" ref="J719:M728" si="193">J731</f>
        <v>0</v>
      </c>
      <c r="K719" s="19">
        <f t="shared" si="193"/>
        <v>0</v>
      </c>
      <c r="L719" s="19">
        <f t="shared" si="193"/>
        <v>0</v>
      </c>
      <c r="M719" s="19">
        <f t="shared" si="193"/>
        <v>0</v>
      </c>
    </row>
    <row r="720" spans="1:29" ht="15.75" hidden="1" x14ac:dyDescent="0.2">
      <c r="A720" s="77"/>
      <c r="B720" s="77"/>
      <c r="C720" s="75"/>
      <c r="D720" s="96"/>
      <c r="E720" s="85"/>
      <c r="F720" s="85"/>
      <c r="G720" s="24" t="s">
        <v>1</v>
      </c>
      <c r="H720" s="19">
        <f t="shared" ref="H720:H728" si="194">J720+K720+L720+M720</f>
        <v>0</v>
      </c>
      <c r="I720" s="19">
        <f t="shared" si="192"/>
        <v>0</v>
      </c>
      <c r="J720" s="19">
        <f t="shared" si="193"/>
        <v>0</v>
      </c>
      <c r="K720" s="19">
        <f t="shared" si="193"/>
        <v>0</v>
      </c>
      <c r="L720" s="19">
        <f t="shared" si="193"/>
        <v>0</v>
      </c>
      <c r="M720" s="19">
        <f t="shared" si="193"/>
        <v>0</v>
      </c>
    </row>
    <row r="721" spans="1:13" ht="15.75" hidden="1" x14ac:dyDescent="0.2">
      <c r="A721" s="77"/>
      <c r="B721" s="77"/>
      <c r="C721" s="75"/>
      <c r="D721" s="96"/>
      <c r="E721" s="85"/>
      <c r="F721" s="85"/>
      <c r="G721" s="24" t="s">
        <v>2</v>
      </c>
      <c r="H721" s="19">
        <f t="shared" si="194"/>
        <v>0</v>
      </c>
      <c r="I721" s="19">
        <f t="shared" si="192"/>
        <v>0</v>
      </c>
      <c r="J721" s="19">
        <f t="shared" si="193"/>
        <v>0</v>
      </c>
      <c r="K721" s="19">
        <f t="shared" si="193"/>
        <v>0</v>
      </c>
      <c r="L721" s="19">
        <f t="shared" si="193"/>
        <v>0</v>
      </c>
      <c r="M721" s="19">
        <f t="shared" si="193"/>
        <v>0</v>
      </c>
    </row>
    <row r="722" spans="1:13" ht="15.75" hidden="1" x14ac:dyDescent="0.2">
      <c r="A722" s="77"/>
      <c r="B722" s="77"/>
      <c r="C722" s="75"/>
      <c r="D722" s="96"/>
      <c r="E722" s="85"/>
      <c r="F722" s="85"/>
      <c r="G722" s="24" t="s">
        <v>3</v>
      </c>
      <c r="H722" s="19">
        <f t="shared" si="194"/>
        <v>0</v>
      </c>
      <c r="I722" s="19">
        <f t="shared" si="192"/>
        <v>0</v>
      </c>
      <c r="J722" s="19">
        <f t="shared" si="193"/>
        <v>0</v>
      </c>
      <c r="K722" s="19">
        <f t="shared" si="193"/>
        <v>0</v>
      </c>
      <c r="L722" s="19">
        <f t="shared" si="193"/>
        <v>0</v>
      </c>
      <c r="M722" s="19">
        <f t="shared" si="193"/>
        <v>0</v>
      </c>
    </row>
    <row r="723" spans="1:13" ht="15.75" hidden="1" x14ac:dyDescent="0.2">
      <c r="A723" s="77"/>
      <c r="B723" s="77"/>
      <c r="C723" s="75"/>
      <c r="D723" s="96"/>
      <c r="E723" s="85"/>
      <c r="F723" s="85"/>
      <c r="G723" s="24" t="s">
        <v>4</v>
      </c>
      <c r="H723" s="19">
        <f t="shared" si="194"/>
        <v>0</v>
      </c>
      <c r="I723" s="19">
        <f t="shared" si="192"/>
        <v>0</v>
      </c>
      <c r="J723" s="19">
        <f t="shared" si="193"/>
        <v>0</v>
      </c>
      <c r="K723" s="19">
        <f t="shared" si="193"/>
        <v>0</v>
      </c>
      <c r="L723" s="19">
        <f t="shared" si="193"/>
        <v>0</v>
      </c>
      <c r="M723" s="19">
        <f t="shared" si="193"/>
        <v>0</v>
      </c>
    </row>
    <row r="724" spans="1:13" ht="15.75" hidden="1" x14ac:dyDescent="0.2">
      <c r="A724" s="77"/>
      <c r="B724" s="77"/>
      <c r="C724" s="75"/>
      <c r="D724" s="96"/>
      <c r="E724" s="85"/>
      <c r="F724" s="85"/>
      <c r="G724" s="24" t="s">
        <v>23</v>
      </c>
      <c r="H724" s="19">
        <f>J724+K724+L724+M724</f>
        <v>0</v>
      </c>
      <c r="I724" s="19">
        <f t="shared" si="192"/>
        <v>0</v>
      </c>
      <c r="J724" s="19">
        <f t="shared" si="193"/>
        <v>0</v>
      </c>
      <c r="K724" s="19">
        <f t="shared" si="193"/>
        <v>0</v>
      </c>
      <c r="L724" s="19">
        <f t="shared" si="193"/>
        <v>0</v>
      </c>
      <c r="M724" s="19">
        <f t="shared" si="193"/>
        <v>0</v>
      </c>
    </row>
    <row r="725" spans="1:13" ht="15.75" hidden="1" x14ac:dyDescent="0.2">
      <c r="A725" s="77"/>
      <c r="B725" s="77"/>
      <c r="C725" s="75"/>
      <c r="D725" s="96"/>
      <c r="E725" s="85"/>
      <c r="F725" s="85"/>
      <c r="G725" s="24" t="s">
        <v>30</v>
      </c>
      <c r="H725" s="19">
        <f t="shared" si="194"/>
        <v>0</v>
      </c>
      <c r="I725" s="19">
        <f t="shared" si="192"/>
        <v>0</v>
      </c>
      <c r="J725" s="19">
        <f t="shared" si="193"/>
        <v>0</v>
      </c>
      <c r="K725" s="19">
        <f t="shared" si="193"/>
        <v>0</v>
      </c>
      <c r="L725" s="19">
        <f t="shared" si="193"/>
        <v>0</v>
      </c>
      <c r="M725" s="19">
        <f t="shared" si="193"/>
        <v>0</v>
      </c>
    </row>
    <row r="726" spans="1:13" ht="15.75" hidden="1" x14ac:dyDescent="0.2">
      <c r="A726" s="77"/>
      <c r="B726" s="77"/>
      <c r="C726" s="75"/>
      <c r="D726" s="96"/>
      <c r="E726" s="85"/>
      <c r="F726" s="85"/>
      <c r="G726" s="24" t="s">
        <v>31</v>
      </c>
      <c r="H726" s="19">
        <f t="shared" si="194"/>
        <v>0</v>
      </c>
      <c r="I726" s="19">
        <f t="shared" si="192"/>
        <v>0</v>
      </c>
      <c r="J726" s="19">
        <f t="shared" si="193"/>
        <v>0</v>
      </c>
      <c r="K726" s="19">
        <f t="shared" si="193"/>
        <v>0</v>
      </c>
      <c r="L726" s="19">
        <f t="shared" si="193"/>
        <v>0</v>
      </c>
      <c r="M726" s="19">
        <f t="shared" si="193"/>
        <v>0</v>
      </c>
    </row>
    <row r="727" spans="1:13" ht="15.75" hidden="1" x14ac:dyDescent="0.2">
      <c r="A727" s="77"/>
      <c r="B727" s="77"/>
      <c r="C727" s="75"/>
      <c r="D727" s="96"/>
      <c r="E727" s="85"/>
      <c r="F727" s="85"/>
      <c r="G727" s="24" t="s">
        <v>32</v>
      </c>
      <c r="H727" s="19">
        <f t="shared" si="194"/>
        <v>0</v>
      </c>
      <c r="I727" s="19">
        <f t="shared" si="192"/>
        <v>0</v>
      </c>
      <c r="J727" s="19">
        <f t="shared" si="193"/>
        <v>0</v>
      </c>
      <c r="K727" s="19">
        <f t="shared" si="193"/>
        <v>0</v>
      </c>
      <c r="L727" s="19">
        <f t="shared" si="193"/>
        <v>0</v>
      </c>
      <c r="M727" s="19">
        <f t="shared" si="193"/>
        <v>0</v>
      </c>
    </row>
    <row r="728" spans="1:13" ht="19.899999999999999" hidden="1" customHeight="1" x14ac:dyDescent="0.2">
      <c r="A728" s="77"/>
      <c r="B728" s="77"/>
      <c r="C728" s="76"/>
      <c r="D728" s="96"/>
      <c r="E728" s="85"/>
      <c r="F728" s="85"/>
      <c r="G728" s="24" t="s">
        <v>33</v>
      </c>
      <c r="H728" s="19">
        <f t="shared" si="194"/>
        <v>0</v>
      </c>
      <c r="I728" s="19">
        <f t="shared" si="192"/>
        <v>0</v>
      </c>
      <c r="J728" s="19">
        <f t="shared" si="193"/>
        <v>0</v>
      </c>
      <c r="K728" s="19">
        <f t="shared" si="193"/>
        <v>0</v>
      </c>
      <c r="L728" s="19">
        <f t="shared" si="193"/>
        <v>0</v>
      </c>
      <c r="M728" s="19">
        <f t="shared" si="193"/>
        <v>0</v>
      </c>
    </row>
    <row r="729" spans="1:13" ht="102" hidden="1" customHeight="1" x14ac:dyDescent="0.2">
      <c r="A729" s="77" t="s">
        <v>107</v>
      </c>
      <c r="B729" s="77" t="s">
        <v>12</v>
      </c>
      <c r="C729" s="77" t="s">
        <v>112</v>
      </c>
      <c r="D729" s="77" t="s">
        <v>68</v>
      </c>
      <c r="E729" s="77" t="s">
        <v>29</v>
      </c>
      <c r="F729" s="85" t="s">
        <v>146</v>
      </c>
      <c r="G729" s="24" t="s">
        <v>72</v>
      </c>
      <c r="H729" s="18">
        <f t="shared" ref="H729:M729" si="195">H730+H731+H732+H733+H734+H735+H736+H737+H738+H739+H740</f>
        <v>0</v>
      </c>
      <c r="I729" s="18">
        <f t="shared" si="195"/>
        <v>0</v>
      </c>
      <c r="J729" s="18">
        <f t="shared" si="195"/>
        <v>0</v>
      </c>
      <c r="K729" s="18">
        <f t="shared" si="195"/>
        <v>0</v>
      </c>
      <c r="L729" s="18">
        <f t="shared" si="195"/>
        <v>0</v>
      </c>
      <c r="M729" s="18">
        <f t="shared" si="195"/>
        <v>0</v>
      </c>
    </row>
    <row r="730" spans="1:13" ht="19.899999999999999" hidden="1" customHeight="1" x14ac:dyDescent="0.2">
      <c r="A730" s="77"/>
      <c r="B730" s="77"/>
      <c r="C730" s="77"/>
      <c r="D730" s="77"/>
      <c r="E730" s="77"/>
      <c r="F730" s="85"/>
      <c r="G730" s="24" t="s">
        <v>0</v>
      </c>
      <c r="H730" s="19">
        <f>J730+K730+L730+M730</f>
        <v>0</v>
      </c>
      <c r="I730" s="19">
        <v>0</v>
      </c>
      <c r="J730" s="19">
        <v>0</v>
      </c>
      <c r="K730" s="19">
        <v>0</v>
      </c>
      <c r="L730" s="19">
        <v>0</v>
      </c>
      <c r="M730" s="19">
        <v>0</v>
      </c>
    </row>
    <row r="731" spans="1:13" ht="19.899999999999999" hidden="1" customHeight="1" x14ac:dyDescent="0.2">
      <c r="A731" s="77"/>
      <c r="B731" s="77"/>
      <c r="C731" s="77"/>
      <c r="D731" s="77"/>
      <c r="E731" s="77"/>
      <c r="F731" s="85"/>
      <c r="G731" s="24" t="s">
        <v>5</v>
      </c>
      <c r="H731" s="19">
        <f t="shared" ref="H731:H740" si="196">J731+K731+L731+M731</f>
        <v>0</v>
      </c>
      <c r="I731" s="19">
        <v>0</v>
      </c>
      <c r="J731" s="19">
        <v>0</v>
      </c>
      <c r="K731" s="19">
        <v>0</v>
      </c>
      <c r="L731" s="19">
        <v>0</v>
      </c>
      <c r="M731" s="19">
        <v>0</v>
      </c>
    </row>
    <row r="732" spans="1:13" ht="19.899999999999999" hidden="1" customHeight="1" x14ac:dyDescent="0.2">
      <c r="A732" s="77"/>
      <c r="B732" s="77"/>
      <c r="C732" s="77"/>
      <c r="D732" s="77"/>
      <c r="E732" s="77"/>
      <c r="F732" s="85"/>
      <c r="G732" s="24" t="s">
        <v>1</v>
      </c>
      <c r="H732" s="19">
        <f t="shared" si="196"/>
        <v>0</v>
      </c>
      <c r="I732" s="19">
        <v>0</v>
      </c>
      <c r="J732" s="19">
        <v>0</v>
      </c>
      <c r="K732" s="19">
        <v>0</v>
      </c>
      <c r="L732" s="19">
        <v>0</v>
      </c>
      <c r="M732" s="19">
        <v>0</v>
      </c>
    </row>
    <row r="733" spans="1:13" ht="19.899999999999999" hidden="1" customHeight="1" x14ac:dyDescent="0.25">
      <c r="A733" s="77"/>
      <c r="B733" s="77"/>
      <c r="C733" s="77"/>
      <c r="D733" s="77"/>
      <c r="E733" s="77"/>
      <c r="F733" s="85"/>
      <c r="G733" s="24" t="s">
        <v>2</v>
      </c>
      <c r="H733" s="19">
        <f t="shared" si="196"/>
        <v>0</v>
      </c>
      <c r="I733" s="19">
        <v>0</v>
      </c>
      <c r="J733" s="19">
        <v>0</v>
      </c>
      <c r="K733" s="31">
        <v>0</v>
      </c>
      <c r="L733" s="31">
        <v>0</v>
      </c>
      <c r="M733" s="19">
        <v>0</v>
      </c>
    </row>
    <row r="734" spans="1:13" ht="19.899999999999999" hidden="1" customHeight="1" x14ac:dyDescent="0.25">
      <c r="A734" s="77"/>
      <c r="B734" s="77"/>
      <c r="C734" s="77"/>
      <c r="D734" s="77"/>
      <c r="E734" s="77"/>
      <c r="F734" s="85"/>
      <c r="G734" s="24" t="s">
        <v>3</v>
      </c>
      <c r="H734" s="19">
        <f t="shared" si="196"/>
        <v>0</v>
      </c>
      <c r="I734" s="57">
        <v>0</v>
      </c>
      <c r="J734" s="19">
        <v>0</v>
      </c>
      <c r="K734" s="57">
        <v>0</v>
      </c>
      <c r="L734" s="31">
        <v>0</v>
      </c>
      <c r="M734" s="19">
        <v>0</v>
      </c>
    </row>
    <row r="735" spans="1:13" ht="19.899999999999999" hidden="1" customHeight="1" x14ac:dyDescent="0.2">
      <c r="A735" s="77"/>
      <c r="B735" s="77"/>
      <c r="C735" s="77"/>
      <c r="D735" s="77"/>
      <c r="E735" s="77"/>
      <c r="F735" s="85"/>
      <c r="G735" s="24" t="s">
        <v>4</v>
      </c>
      <c r="H735" s="19">
        <f t="shared" si="196"/>
        <v>0</v>
      </c>
      <c r="I735" s="19">
        <v>0</v>
      </c>
      <c r="J735" s="19">
        <v>0</v>
      </c>
      <c r="K735" s="19">
        <v>0</v>
      </c>
      <c r="L735" s="19">
        <v>0</v>
      </c>
      <c r="M735" s="19">
        <v>0</v>
      </c>
    </row>
    <row r="736" spans="1:13" ht="19.899999999999999" hidden="1" customHeight="1" x14ac:dyDescent="0.2">
      <c r="A736" s="77"/>
      <c r="B736" s="77"/>
      <c r="C736" s="77"/>
      <c r="D736" s="77"/>
      <c r="E736" s="77"/>
      <c r="F736" s="85"/>
      <c r="G736" s="24" t="s">
        <v>23</v>
      </c>
      <c r="H736" s="19">
        <f t="shared" ref="H736" si="197">J736+K736+L736+M736</f>
        <v>0</v>
      </c>
      <c r="I736" s="19">
        <v>0</v>
      </c>
      <c r="J736" s="19">
        <v>0</v>
      </c>
      <c r="K736" s="19">
        <v>0</v>
      </c>
      <c r="L736" s="19">
        <v>0</v>
      </c>
      <c r="M736" s="19">
        <v>0</v>
      </c>
    </row>
    <row r="737" spans="1:13" ht="19.899999999999999" hidden="1" customHeight="1" x14ac:dyDescent="0.2">
      <c r="A737" s="77"/>
      <c r="B737" s="77"/>
      <c r="C737" s="77"/>
      <c r="D737" s="77"/>
      <c r="E737" s="77"/>
      <c r="F737" s="85"/>
      <c r="G737" s="24" t="s">
        <v>30</v>
      </c>
      <c r="H737" s="19">
        <f t="shared" si="196"/>
        <v>0</v>
      </c>
      <c r="I737" s="19">
        <v>0</v>
      </c>
      <c r="J737" s="19">
        <v>0</v>
      </c>
      <c r="K737" s="19">
        <v>0</v>
      </c>
      <c r="L737" s="19">
        <f>98.2-11-2.5-57.4-27.3</f>
        <v>0</v>
      </c>
      <c r="M737" s="19">
        <v>0</v>
      </c>
    </row>
    <row r="738" spans="1:13" ht="19.899999999999999" hidden="1" customHeight="1" x14ac:dyDescent="0.2">
      <c r="A738" s="77"/>
      <c r="B738" s="77"/>
      <c r="C738" s="77"/>
      <c r="D738" s="77"/>
      <c r="E738" s="77"/>
      <c r="F738" s="85"/>
      <c r="G738" s="24" t="s">
        <v>31</v>
      </c>
      <c r="H738" s="19">
        <f t="shared" si="196"/>
        <v>0</v>
      </c>
      <c r="I738" s="19">
        <v>0</v>
      </c>
      <c r="J738" s="19">
        <v>0</v>
      </c>
      <c r="K738" s="19">
        <v>0</v>
      </c>
      <c r="L738" s="19">
        <f>416.2-416.2</f>
        <v>0</v>
      </c>
      <c r="M738" s="19">
        <v>0</v>
      </c>
    </row>
    <row r="739" spans="1:13" ht="19.899999999999999" hidden="1" customHeight="1" x14ac:dyDescent="0.2">
      <c r="A739" s="77"/>
      <c r="B739" s="77"/>
      <c r="C739" s="77"/>
      <c r="D739" s="77"/>
      <c r="E739" s="77"/>
      <c r="F739" s="85"/>
      <c r="G739" s="24" t="s">
        <v>32</v>
      </c>
      <c r="H739" s="19">
        <f t="shared" si="196"/>
        <v>0</v>
      </c>
      <c r="I739" s="19">
        <v>0</v>
      </c>
      <c r="J739" s="19">
        <v>0</v>
      </c>
      <c r="K739" s="19">
        <v>0</v>
      </c>
      <c r="L739" s="19">
        <v>0</v>
      </c>
      <c r="M739" s="19">
        <v>0</v>
      </c>
    </row>
    <row r="740" spans="1:13" ht="19.899999999999999" hidden="1" customHeight="1" x14ac:dyDescent="0.2">
      <c r="A740" s="77"/>
      <c r="B740" s="77"/>
      <c r="C740" s="77"/>
      <c r="D740" s="77"/>
      <c r="E740" s="77"/>
      <c r="F740" s="85"/>
      <c r="G740" s="24" t="s">
        <v>33</v>
      </c>
      <c r="H740" s="19">
        <f t="shared" si="196"/>
        <v>0</v>
      </c>
      <c r="I740" s="19">
        <v>0</v>
      </c>
      <c r="J740" s="19">
        <v>0</v>
      </c>
      <c r="K740" s="19">
        <v>0</v>
      </c>
      <c r="L740" s="19">
        <v>0</v>
      </c>
      <c r="M740" s="19">
        <v>0</v>
      </c>
    </row>
    <row r="741" spans="1:13" ht="110.25" x14ac:dyDescent="0.2">
      <c r="A741" s="77" t="s">
        <v>163</v>
      </c>
      <c r="B741" s="77"/>
      <c r="C741" s="77"/>
      <c r="D741" s="81"/>
      <c r="E741" s="77"/>
      <c r="F741" s="85"/>
      <c r="G741" s="24" t="s">
        <v>72</v>
      </c>
      <c r="H741" s="18">
        <f t="shared" ref="H741:M741" si="198">H742+H743+H744+H745+H746+H747+H748+H749+H751+H753+H755</f>
        <v>71929.2</v>
      </c>
      <c r="I741" s="18">
        <f t="shared" si="198"/>
        <v>69600</v>
      </c>
      <c r="J741" s="18">
        <f t="shared" si="198"/>
        <v>0</v>
      </c>
      <c r="K741" s="18">
        <f t="shared" si="198"/>
        <v>67613.399999999994</v>
      </c>
      <c r="L741" s="18">
        <f t="shared" si="198"/>
        <v>4315.8</v>
      </c>
      <c r="M741" s="18">
        <f t="shared" si="198"/>
        <v>0</v>
      </c>
    </row>
    <row r="742" spans="1:13" ht="15.75" x14ac:dyDescent="0.2">
      <c r="A742" s="77"/>
      <c r="B742" s="77"/>
      <c r="C742" s="77"/>
      <c r="D742" s="81"/>
      <c r="E742" s="77"/>
      <c r="F742" s="85"/>
      <c r="G742" s="24" t="s">
        <v>0</v>
      </c>
      <c r="H742" s="19">
        <f>J742+K742+L742+M742</f>
        <v>0</v>
      </c>
      <c r="I742" s="19">
        <f>I757</f>
        <v>0</v>
      </c>
      <c r="J742" s="19">
        <f t="shared" ref="J742:M742" si="199">J757</f>
        <v>0</v>
      </c>
      <c r="K742" s="19">
        <f t="shared" si="199"/>
        <v>0</v>
      </c>
      <c r="L742" s="19">
        <f t="shared" si="199"/>
        <v>0</v>
      </c>
      <c r="M742" s="19">
        <f t="shared" si="199"/>
        <v>0</v>
      </c>
    </row>
    <row r="743" spans="1:13" ht="25.5" customHeight="1" x14ac:dyDescent="0.2">
      <c r="A743" s="77"/>
      <c r="B743" s="77"/>
      <c r="C743" s="77"/>
      <c r="D743" s="81"/>
      <c r="E743" s="77"/>
      <c r="F743" s="85"/>
      <c r="G743" s="24" t="s">
        <v>5</v>
      </c>
      <c r="H743" s="19">
        <f t="shared" ref="H743:H755" si="200">J743+K743+L743+M743</f>
        <v>0</v>
      </c>
      <c r="I743" s="19">
        <f t="shared" ref="I743:M749" si="201">I758</f>
        <v>0</v>
      </c>
      <c r="J743" s="19">
        <f t="shared" si="201"/>
        <v>0</v>
      </c>
      <c r="K743" s="19">
        <f t="shared" si="201"/>
        <v>0</v>
      </c>
      <c r="L743" s="19">
        <f t="shared" si="201"/>
        <v>0</v>
      </c>
      <c r="M743" s="19">
        <f t="shared" si="201"/>
        <v>0</v>
      </c>
    </row>
    <row r="744" spans="1:13" ht="15.75" x14ac:dyDescent="0.2">
      <c r="A744" s="77"/>
      <c r="B744" s="77"/>
      <c r="C744" s="77"/>
      <c r="D744" s="81"/>
      <c r="E744" s="77"/>
      <c r="F744" s="85"/>
      <c r="G744" s="24" t="s">
        <v>1</v>
      </c>
      <c r="H744" s="19">
        <f t="shared" si="200"/>
        <v>0</v>
      </c>
      <c r="I744" s="19">
        <f t="shared" si="201"/>
        <v>0</v>
      </c>
      <c r="J744" s="19">
        <f t="shared" si="201"/>
        <v>0</v>
      </c>
      <c r="K744" s="19">
        <f t="shared" si="201"/>
        <v>0</v>
      </c>
      <c r="L744" s="19">
        <f t="shared" si="201"/>
        <v>0</v>
      </c>
      <c r="M744" s="19">
        <f t="shared" si="201"/>
        <v>0</v>
      </c>
    </row>
    <row r="745" spans="1:13" ht="15.75" x14ac:dyDescent="0.2">
      <c r="A745" s="77"/>
      <c r="B745" s="77"/>
      <c r="C745" s="77"/>
      <c r="D745" s="81"/>
      <c r="E745" s="77"/>
      <c r="F745" s="85"/>
      <c r="G745" s="24" t="s">
        <v>2</v>
      </c>
      <c r="H745" s="19">
        <f t="shared" si="200"/>
        <v>0</v>
      </c>
      <c r="I745" s="19">
        <f t="shared" si="201"/>
        <v>0</v>
      </c>
      <c r="J745" s="19">
        <f t="shared" si="201"/>
        <v>0</v>
      </c>
      <c r="K745" s="19">
        <f t="shared" si="201"/>
        <v>0</v>
      </c>
      <c r="L745" s="19">
        <f t="shared" si="201"/>
        <v>0</v>
      </c>
      <c r="M745" s="19">
        <f t="shared" si="201"/>
        <v>0</v>
      </c>
    </row>
    <row r="746" spans="1:13" ht="15.75" x14ac:dyDescent="0.2">
      <c r="A746" s="77"/>
      <c r="B746" s="77"/>
      <c r="C746" s="77"/>
      <c r="D746" s="81"/>
      <c r="E746" s="77"/>
      <c r="F746" s="85"/>
      <c r="G746" s="24" t="s">
        <v>3</v>
      </c>
      <c r="H746" s="19">
        <f t="shared" si="200"/>
        <v>0</v>
      </c>
      <c r="I746" s="19">
        <f t="shared" si="201"/>
        <v>0</v>
      </c>
      <c r="J746" s="19">
        <f t="shared" si="201"/>
        <v>0</v>
      </c>
      <c r="K746" s="19">
        <f t="shared" si="201"/>
        <v>0</v>
      </c>
      <c r="L746" s="19">
        <f t="shared" si="201"/>
        <v>0</v>
      </c>
      <c r="M746" s="19">
        <f t="shared" si="201"/>
        <v>0</v>
      </c>
    </row>
    <row r="747" spans="1:13" ht="15.75" x14ac:dyDescent="0.2">
      <c r="A747" s="77"/>
      <c r="B747" s="77"/>
      <c r="C747" s="77"/>
      <c r="D747" s="81"/>
      <c r="E747" s="77"/>
      <c r="F747" s="85"/>
      <c r="G747" s="24" t="s">
        <v>4</v>
      </c>
      <c r="H747" s="19">
        <f t="shared" si="200"/>
        <v>0</v>
      </c>
      <c r="I747" s="19">
        <f t="shared" si="201"/>
        <v>0</v>
      </c>
      <c r="J747" s="19">
        <f t="shared" si="201"/>
        <v>0</v>
      </c>
      <c r="K747" s="19">
        <f t="shared" si="201"/>
        <v>0</v>
      </c>
      <c r="L747" s="19">
        <f t="shared" si="201"/>
        <v>0</v>
      </c>
      <c r="M747" s="19">
        <f t="shared" si="201"/>
        <v>0</v>
      </c>
    </row>
    <row r="748" spans="1:13" ht="15.75" x14ac:dyDescent="0.2">
      <c r="A748" s="77"/>
      <c r="B748" s="77"/>
      <c r="C748" s="77"/>
      <c r="D748" s="81"/>
      <c r="E748" s="77"/>
      <c r="F748" s="85"/>
      <c r="G748" s="24" t="s">
        <v>23</v>
      </c>
      <c r="H748" s="19">
        <f>K748+L748</f>
        <v>25529.200000000001</v>
      </c>
      <c r="I748" s="19">
        <f t="shared" si="201"/>
        <v>23200</v>
      </c>
      <c r="J748" s="19">
        <f t="shared" si="201"/>
        <v>0</v>
      </c>
      <c r="K748" s="19">
        <f t="shared" si="201"/>
        <v>23997.4</v>
      </c>
      <c r="L748" s="19">
        <f t="shared" si="201"/>
        <v>1531.8</v>
      </c>
      <c r="M748" s="19">
        <f t="shared" si="201"/>
        <v>0</v>
      </c>
    </row>
    <row r="749" spans="1:13" ht="35.25" customHeight="1" x14ac:dyDescent="0.2">
      <c r="A749" s="77"/>
      <c r="B749" s="77"/>
      <c r="C749" s="77"/>
      <c r="D749" s="81"/>
      <c r="E749" s="77"/>
      <c r="F749" s="85"/>
      <c r="G749" s="24" t="s">
        <v>136</v>
      </c>
      <c r="H749" s="19">
        <f>H764</f>
        <v>23200</v>
      </c>
      <c r="I749" s="19">
        <f t="shared" si="201"/>
        <v>23200</v>
      </c>
      <c r="J749" s="19">
        <f t="shared" si="201"/>
        <v>0</v>
      </c>
      <c r="K749" s="19">
        <f>K764</f>
        <v>21808</v>
      </c>
      <c r="L749" s="19">
        <f>L764</f>
        <v>1392</v>
      </c>
      <c r="M749" s="19">
        <f t="shared" si="201"/>
        <v>0</v>
      </c>
    </row>
    <row r="750" spans="1:13" ht="45" x14ac:dyDescent="0.2">
      <c r="A750" s="77"/>
      <c r="B750" s="77"/>
      <c r="C750" s="77"/>
      <c r="D750" s="81"/>
      <c r="E750" s="77"/>
      <c r="F750" s="85"/>
      <c r="G750" s="20" t="s">
        <v>80</v>
      </c>
      <c r="H750" s="30">
        <f t="shared" ref="H750:I750" si="202">H749</f>
        <v>23200</v>
      </c>
      <c r="I750" s="30">
        <f t="shared" si="202"/>
        <v>23200</v>
      </c>
      <c r="J750" s="30">
        <f>J749</f>
        <v>0</v>
      </c>
      <c r="K750" s="30">
        <f>K749</f>
        <v>21808</v>
      </c>
      <c r="L750" s="30">
        <f>L749</f>
        <v>1392</v>
      </c>
      <c r="M750" s="30">
        <f>M749</f>
        <v>0</v>
      </c>
    </row>
    <row r="751" spans="1:13" ht="36" customHeight="1" x14ac:dyDescent="0.2">
      <c r="A751" s="77"/>
      <c r="B751" s="77"/>
      <c r="C751" s="77"/>
      <c r="D751" s="81"/>
      <c r="E751" s="77"/>
      <c r="F751" s="85"/>
      <c r="G751" s="24" t="s">
        <v>171</v>
      </c>
      <c r="H751" s="19">
        <f t="shared" si="200"/>
        <v>23200</v>
      </c>
      <c r="I751" s="19">
        <f t="shared" ref="I751:M751" si="203">I766</f>
        <v>23200</v>
      </c>
      <c r="J751" s="19">
        <f t="shared" si="203"/>
        <v>0</v>
      </c>
      <c r="K751" s="19">
        <f t="shared" si="203"/>
        <v>21808</v>
      </c>
      <c r="L751" s="19">
        <f t="shared" si="203"/>
        <v>1392</v>
      </c>
      <c r="M751" s="19">
        <f t="shared" si="203"/>
        <v>0</v>
      </c>
    </row>
    <row r="752" spans="1:13" ht="45" x14ac:dyDescent="0.2">
      <c r="A752" s="77"/>
      <c r="B752" s="77"/>
      <c r="C752" s="77"/>
      <c r="D752" s="81"/>
      <c r="E752" s="77"/>
      <c r="F752" s="85"/>
      <c r="G752" s="20" t="s">
        <v>80</v>
      </c>
      <c r="H752" s="30">
        <f t="shared" ref="H752:J752" si="204">H751</f>
        <v>23200</v>
      </c>
      <c r="I752" s="30">
        <f t="shared" si="204"/>
        <v>23200</v>
      </c>
      <c r="J752" s="30">
        <f t="shared" si="204"/>
        <v>0</v>
      </c>
      <c r="K752" s="30">
        <f>K751</f>
        <v>21808</v>
      </c>
      <c r="L752" s="30">
        <f>L751</f>
        <v>1392</v>
      </c>
      <c r="M752" s="30">
        <f>M751</f>
        <v>0</v>
      </c>
    </row>
    <row r="753" spans="1:13" ht="15.75" x14ac:dyDescent="0.2">
      <c r="A753" s="77"/>
      <c r="B753" s="77"/>
      <c r="C753" s="77"/>
      <c r="D753" s="81"/>
      <c r="E753" s="77"/>
      <c r="F753" s="85"/>
      <c r="G753" s="24" t="s">
        <v>32</v>
      </c>
      <c r="H753" s="19">
        <f t="shared" si="200"/>
        <v>0</v>
      </c>
      <c r="I753" s="19">
        <f>I768</f>
        <v>0</v>
      </c>
      <c r="J753" s="19">
        <f>J768</f>
        <v>0</v>
      </c>
      <c r="K753" s="19">
        <f>K768</f>
        <v>0</v>
      </c>
      <c r="L753" s="19">
        <f>L768</f>
        <v>0</v>
      </c>
      <c r="M753" s="19">
        <f>M768</f>
        <v>0</v>
      </c>
    </row>
    <row r="754" spans="1:13" ht="15.75" x14ac:dyDescent="0.2">
      <c r="A754" s="77"/>
      <c r="B754" s="77"/>
      <c r="C754" s="77"/>
      <c r="D754" s="81"/>
      <c r="E754" s="77"/>
      <c r="F754" s="85"/>
      <c r="G754" s="24" t="s">
        <v>33</v>
      </c>
      <c r="H754" s="19">
        <f t="shared" ref="H754" si="205">J754+K754+L754+M754</f>
        <v>0</v>
      </c>
      <c r="I754" s="19">
        <f t="shared" ref="I754:M754" si="206">I768</f>
        <v>0</v>
      </c>
      <c r="J754" s="19">
        <f t="shared" si="206"/>
        <v>0</v>
      </c>
      <c r="K754" s="19">
        <f t="shared" si="206"/>
        <v>0</v>
      </c>
      <c r="L754" s="19">
        <f>L769</f>
        <v>0</v>
      </c>
      <c r="M754" s="19">
        <f t="shared" si="206"/>
        <v>0</v>
      </c>
    </row>
    <row r="755" spans="1:13" ht="18.600000000000001" customHeight="1" x14ac:dyDescent="0.2">
      <c r="A755" s="77"/>
      <c r="B755" s="77"/>
      <c r="C755" s="77"/>
      <c r="D755" s="81"/>
      <c r="E755" s="77"/>
      <c r="F755" s="85"/>
      <c r="G755" s="24" t="s">
        <v>200</v>
      </c>
      <c r="H755" s="19">
        <f t="shared" si="200"/>
        <v>0</v>
      </c>
      <c r="I755" s="19">
        <f>I770</f>
        <v>0</v>
      </c>
      <c r="J755" s="19">
        <f>J770</f>
        <v>0</v>
      </c>
      <c r="K755" s="19">
        <f>K770</f>
        <v>0</v>
      </c>
      <c r="L755" s="19">
        <f>L770</f>
        <v>0</v>
      </c>
      <c r="M755" s="19">
        <f>M770</f>
        <v>0</v>
      </c>
    </row>
    <row r="756" spans="1:13" ht="96" customHeight="1" x14ac:dyDescent="0.2">
      <c r="A756" s="77" t="s">
        <v>162</v>
      </c>
      <c r="B756" s="77" t="s">
        <v>36</v>
      </c>
      <c r="C756" s="77" t="s">
        <v>112</v>
      </c>
      <c r="D756" s="97">
        <v>23200</v>
      </c>
      <c r="E756" s="74" t="s">
        <v>29</v>
      </c>
      <c r="F756" s="85" t="s">
        <v>172</v>
      </c>
      <c r="G756" s="24" t="s">
        <v>72</v>
      </c>
      <c r="H756" s="18">
        <f>H757+H758+H759+H760+H761+H762+H763+H764+H766+H768+H770</f>
        <v>71929.2</v>
      </c>
      <c r="I756" s="18">
        <f t="shared" ref="I756:M756" si="207">I757+I758+I759+I760+I761+I762+I763+I764+I766+I768+I770</f>
        <v>69600</v>
      </c>
      <c r="J756" s="18">
        <f t="shared" si="207"/>
        <v>0</v>
      </c>
      <c r="K756" s="18">
        <f t="shared" si="207"/>
        <v>67613.399999999994</v>
      </c>
      <c r="L756" s="18">
        <f t="shared" si="207"/>
        <v>4315.8</v>
      </c>
      <c r="M756" s="18">
        <f t="shared" si="207"/>
        <v>0</v>
      </c>
    </row>
    <row r="757" spans="1:13" ht="15.75" customHeight="1" x14ac:dyDescent="0.2">
      <c r="A757" s="77"/>
      <c r="B757" s="77"/>
      <c r="C757" s="77"/>
      <c r="D757" s="98"/>
      <c r="E757" s="75"/>
      <c r="F757" s="85"/>
      <c r="G757" s="24" t="s">
        <v>0</v>
      </c>
      <c r="H757" s="19">
        <f>J757+K757+L757</f>
        <v>0</v>
      </c>
      <c r="I757" s="19">
        <v>0</v>
      </c>
      <c r="J757" s="19">
        <v>0</v>
      </c>
      <c r="K757" s="19">
        <v>0</v>
      </c>
      <c r="L757" s="19">
        <v>0</v>
      </c>
      <c r="M757" s="19">
        <v>0</v>
      </c>
    </row>
    <row r="758" spans="1:13" ht="15.75" customHeight="1" x14ac:dyDescent="0.2">
      <c r="A758" s="77"/>
      <c r="B758" s="77"/>
      <c r="C758" s="77"/>
      <c r="D758" s="98"/>
      <c r="E758" s="75"/>
      <c r="F758" s="85"/>
      <c r="G758" s="24" t="s">
        <v>5</v>
      </c>
      <c r="H758" s="19">
        <f t="shared" ref="H758:H770" si="208">J758+K758+L758</f>
        <v>0</v>
      </c>
      <c r="I758" s="19">
        <v>0</v>
      </c>
      <c r="J758" s="19">
        <v>0</v>
      </c>
      <c r="K758" s="19">
        <v>0</v>
      </c>
      <c r="L758" s="19">
        <v>0</v>
      </c>
      <c r="M758" s="19">
        <v>0</v>
      </c>
    </row>
    <row r="759" spans="1:13" ht="15.75" customHeight="1" x14ac:dyDescent="0.2">
      <c r="A759" s="77"/>
      <c r="B759" s="77"/>
      <c r="C759" s="77"/>
      <c r="D759" s="98"/>
      <c r="E759" s="75"/>
      <c r="F759" s="85"/>
      <c r="G759" s="24" t="s">
        <v>1</v>
      </c>
      <c r="H759" s="19">
        <f t="shared" si="208"/>
        <v>0</v>
      </c>
      <c r="I759" s="19">
        <v>0</v>
      </c>
      <c r="J759" s="19">
        <v>0</v>
      </c>
      <c r="K759" s="19">
        <v>0</v>
      </c>
      <c r="L759" s="19">
        <v>0</v>
      </c>
      <c r="M759" s="19">
        <v>0</v>
      </c>
    </row>
    <row r="760" spans="1:13" ht="15.75" customHeight="1" x14ac:dyDescent="0.25">
      <c r="A760" s="77"/>
      <c r="B760" s="77"/>
      <c r="C760" s="77"/>
      <c r="D760" s="98"/>
      <c r="E760" s="75"/>
      <c r="F760" s="85"/>
      <c r="G760" s="24" t="s">
        <v>2</v>
      </c>
      <c r="H760" s="19">
        <f t="shared" si="208"/>
        <v>0</v>
      </c>
      <c r="I760" s="19">
        <v>0</v>
      </c>
      <c r="J760" s="19">
        <v>0</v>
      </c>
      <c r="K760" s="31">
        <v>0</v>
      </c>
      <c r="L760" s="31">
        <v>0</v>
      </c>
      <c r="M760" s="19">
        <v>0</v>
      </c>
    </row>
    <row r="761" spans="1:13" ht="15.75" customHeight="1" x14ac:dyDescent="0.2">
      <c r="A761" s="77"/>
      <c r="B761" s="77"/>
      <c r="C761" s="77"/>
      <c r="D761" s="98"/>
      <c r="E761" s="75"/>
      <c r="F761" s="85"/>
      <c r="G761" s="24" t="s">
        <v>3</v>
      </c>
      <c r="H761" s="18">
        <f t="shared" si="208"/>
        <v>0</v>
      </c>
      <c r="I761" s="19">
        <v>0</v>
      </c>
      <c r="J761" s="18">
        <v>0</v>
      </c>
      <c r="K761" s="58">
        <v>0</v>
      </c>
      <c r="L761" s="19">
        <v>0</v>
      </c>
      <c r="M761" s="19">
        <v>0</v>
      </c>
    </row>
    <row r="762" spans="1:13" ht="15.75" customHeight="1" x14ac:dyDescent="0.2">
      <c r="A762" s="77"/>
      <c r="B762" s="77"/>
      <c r="C762" s="77"/>
      <c r="D762" s="98"/>
      <c r="E762" s="75"/>
      <c r="F762" s="85"/>
      <c r="G762" s="24" t="s">
        <v>4</v>
      </c>
      <c r="H762" s="18">
        <f t="shared" si="208"/>
        <v>0</v>
      </c>
      <c r="I762" s="18">
        <v>0</v>
      </c>
      <c r="J762" s="18">
        <v>0</v>
      </c>
      <c r="K762" s="18">
        <v>0</v>
      </c>
      <c r="L762" s="18">
        <v>0</v>
      </c>
      <c r="M762" s="19">
        <v>0</v>
      </c>
    </row>
    <row r="763" spans="1:13" ht="15.75" customHeight="1" x14ac:dyDescent="0.2">
      <c r="A763" s="77"/>
      <c r="B763" s="77"/>
      <c r="C763" s="77"/>
      <c r="D763" s="98"/>
      <c r="E763" s="75"/>
      <c r="F763" s="85"/>
      <c r="G763" s="24" t="s">
        <v>23</v>
      </c>
      <c r="H763" s="19">
        <f t="shared" si="208"/>
        <v>25529.200000000001</v>
      </c>
      <c r="I763" s="19">
        <v>23200</v>
      </c>
      <c r="J763" s="19">
        <v>0</v>
      </c>
      <c r="K763" s="19">
        <v>23997.4</v>
      </c>
      <c r="L763" s="19">
        <v>1531.8</v>
      </c>
      <c r="M763" s="19">
        <v>0</v>
      </c>
    </row>
    <row r="764" spans="1:13" ht="37.5" customHeight="1" x14ac:dyDescent="0.2">
      <c r="A764" s="77"/>
      <c r="B764" s="77"/>
      <c r="C764" s="77"/>
      <c r="D764" s="98"/>
      <c r="E764" s="75"/>
      <c r="F764" s="85"/>
      <c r="G764" s="24" t="s">
        <v>136</v>
      </c>
      <c r="H764" s="19">
        <f t="shared" si="208"/>
        <v>23200</v>
      </c>
      <c r="I764" s="19">
        <v>23200</v>
      </c>
      <c r="J764" s="19">
        <v>0</v>
      </c>
      <c r="K764" s="19">
        <v>21808</v>
      </c>
      <c r="L764" s="19">
        <v>1392</v>
      </c>
      <c r="M764" s="19">
        <v>0</v>
      </c>
    </row>
    <row r="765" spans="1:13" ht="31.5" customHeight="1" x14ac:dyDescent="0.2">
      <c r="A765" s="77"/>
      <c r="B765" s="77"/>
      <c r="C765" s="77"/>
      <c r="D765" s="98"/>
      <c r="E765" s="75"/>
      <c r="F765" s="85"/>
      <c r="G765" s="20" t="s">
        <v>80</v>
      </c>
      <c r="H765" s="30">
        <f>H764</f>
        <v>23200</v>
      </c>
      <c r="I765" s="30">
        <f t="shared" ref="I765:M765" si="209">I764</f>
        <v>23200</v>
      </c>
      <c r="J765" s="30">
        <f t="shared" si="209"/>
        <v>0</v>
      </c>
      <c r="K765" s="30">
        <f t="shared" si="209"/>
        <v>21808</v>
      </c>
      <c r="L765" s="30">
        <f t="shared" si="209"/>
        <v>1392</v>
      </c>
      <c r="M765" s="30">
        <f t="shared" si="209"/>
        <v>0</v>
      </c>
    </row>
    <row r="766" spans="1:13" ht="33" customHeight="1" x14ac:dyDescent="0.2">
      <c r="A766" s="77"/>
      <c r="B766" s="77"/>
      <c r="C766" s="77"/>
      <c r="D766" s="98"/>
      <c r="E766" s="75"/>
      <c r="F766" s="85"/>
      <c r="G766" s="24" t="s">
        <v>171</v>
      </c>
      <c r="H766" s="19">
        <f t="shared" si="208"/>
        <v>23200</v>
      </c>
      <c r="I766" s="19">
        <f>I767</f>
        <v>23200</v>
      </c>
      <c r="J766" s="19">
        <v>0</v>
      </c>
      <c r="K766" s="19">
        <f>K767</f>
        <v>21808</v>
      </c>
      <c r="L766" s="19">
        <f>L767</f>
        <v>1392</v>
      </c>
      <c r="M766" s="19">
        <v>0</v>
      </c>
    </row>
    <row r="767" spans="1:13" ht="36" customHeight="1" x14ac:dyDescent="0.2">
      <c r="A767" s="77"/>
      <c r="B767" s="77"/>
      <c r="C767" s="77"/>
      <c r="D767" s="98"/>
      <c r="E767" s="75"/>
      <c r="F767" s="85"/>
      <c r="G767" s="20" t="s">
        <v>80</v>
      </c>
      <c r="H767" s="30">
        <f t="shared" si="208"/>
        <v>23200</v>
      </c>
      <c r="I767" s="30">
        <f>H767</f>
        <v>23200</v>
      </c>
      <c r="J767" s="30">
        <v>0</v>
      </c>
      <c r="K767" s="30">
        <v>21808</v>
      </c>
      <c r="L767" s="30">
        <v>1392</v>
      </c>
      <c r="M767" s="30">
        <v>0</v>
      </c>
    </row>
    <row r="768" spans="1:13" ht="15.75" customHeight="1" x14ac:dyDescent="0.2">
      <c r="A768" s="77"/>
      <c r="B768" s="77"/>
      <c r="C768" s="77"/>
      <c r="D768" s="98"/>
      <c r="E768" s="75"/>
      <c r="F768" s="85"/>
      <c r="G768" s="24" t="s">
        <v>32</v>
      </c>
      <c r="H768" s="19">
        <f t="shared" si="208"/>
        <v>0</v>
      </c>
      <c r="I768" s="19">
        <v>0</v>
      </c>
      <c r="J768" s="19">
        <v>0</v>
      </c>
      <c r="K768" s="19">
        <v>0</v>
      </c>
      <c r="L768" s="19">
        <v>0</v>
      </c>
      <c r="M768" s="19">
        <v>0</v>
      </c>
    </row>
    <row r="769" spans="1:34" ht="15.75" customHeight="1" x14ac:dyDescent="0.2">
      <c r="A769" s="77"/>
      <c r="B769" s="77"/>
      <c r="C769" s="77"/>
      <c r="D769" s="98"/>
      <c r="E769" s="75"/>
      <c r="F769" s="85"/>
      <c r="G769" s="24" t="s">
        <v>33</v>
      </c>
      <c r="H769" s="25">
        <f t="shared" ref="H769" si="210">J769+K769+L769</f>
        <v>0</v>
      </c>
      <c r="I769" s="25">
        <v>0</v>
      </c>
      <c r="J769" s="25">
        <v>0</v>
      </c>
      <c r="K769" s="25">
        <v>0</v>
      </c>
      <c r="L769" s="25">
        <v>0</v>
      </c>
      <c r="M769" s="25">
        <v>0</v>
      </c>
    </row>
    <row r="770" spans="1:34" ht="15.75" customHeight="1" x14ac:dyDescent="0.2">
      <c r="A770" s="77"/>
      <c r="B770" s="77"/>
      <c r="C770" s="77"/>
      <c r="D770" s="99"/>
      <c r="E770" s="76"/>
      <c r="F770" s="85"/>
      <c r="G770" s="24" t="s">
        <v>200</v>
      </c>
      <c r="H770" s="25">
        <f t="shared" si="208"/>
        <v>0</v>
      </c>
      <c r="I770" s="25">
        <v>0</v>
      </c>
      <c r="J770" s="25">
        <v>0</v>
      </c>
      <c r="K770" s="25">
        <v>0</v>
      </c>
      <c r="L770" s="25">
        <v>0</v>
      </c>
      <c r="M770" s="25">
        <v>0</v>
      </c>
    </row>
    <row r="771" spans="1:34" ht="22.9" customHeight="1" x14ac:dyDescent="0.2">
      <c r="A771" s="109" t="s">
        <v>73</v>
      </c>
      <c r="B771" s="110"/>
      <c r="C771" s="110"/>
      <c r="D771" s="110"/>
      <c r="E771" s="110"/>
      <c r="F771" s="110"/>
      <c r="G771" s="110"/>
      <c r="H771" s="110"/>
      <c r="I771" s="110"/>
      <c r="J771" s="110"/>
      <c r="K771" s="110"/>
      <c r="L771" s="110"/>
      <c r="M771" s="111"/>
    </row>
    <row r="772" spans="1:34" ht="99.75" customHeight="1" x14ac:dyDescent="0.2">
      <c r="A772" s="68" t="s">
        <v>48</v>
      </c>
      <c r="B772" s="74"/>
      <c r="C772" s="74"/>
      <c r="D772" s="74"/>
      <c r="E772" s="74"/>
      <c r="F772" s="74"/>
      <c r="G772" s="16" t="s">
        <v>61</v>
      </c>
      <c r="H772" s="18">
        <f>H773+H774+H775+H776+H777+H778+H779+H780+H781+H782+H783+H784</f>
        <v>415879.50000000006</v>
      </c>
      <c r="I772" s="18">
        <f t="shared" ref="I772:M772" si="211">I773+I774+I775+I776+I777+I778</f>
        <v>951</v>
      </c>
      <c r="J772" s="18">
        <f t="shared" si="211"/>
        <v>0</v>
      </c>
      <c r="K772" s="18">
        <f t="shared" si="211"/>
        <v>0</v>
      </c>
      <c r="L772" s="18">
        <f>L773+L774+L775+L776+L777+L778+L779+L780+L781+L782+L783+L784</f>
        <v>415879.50000000006</v>
      </c>
      <c r="M772" s="59">
        <f t="shared" si="211"/>
        <v>0</v>
      </c>
      <c r="AH772" s="60"/>
    </row>
    <row r="773" spans="1:34" ht="15.75" x14ac:dyDescent="0.2">
      <c r="A773" s="69"/>
      <c r="B773" s="75"/>
      <c r="C773" s="75"/>
      <c r="D773" s="75"/>
      <c r="E773" s="75"/>
      <c r="F773" s="75"/>
      <c r="G773" s="16" t="s">
        <v>0</v>
      </c>
      <c r="H773" s="19">
        <f t="shared" ref="H773:H778" si="212">J773+K773+L773+M773</f>
        <v>0</v>
      </c>
      <c r="I773" s="19">
        <f t="shared" ref="I773:M776" si="213">I786</f>
        <v>0</v>
      </c>
      <c r="J773" s="19">
        <f t="shared" si="213"/>
        <v>0</v>
      </c>
      <c r="K773" s="19">
        <f t="shared" si="213"/>
        <v>0</v>
      </c>
      <c r="L773" s="19">
        <f t="shared" si="213"/>
        <v>0</v>
      </c>
      <c r="M773" s="25">
        <f t="shared" si="213"/>
        <v>0</v>
      </c>
    </row>
    <row r="774" spans="1:34" ht="15.75" x14ac:dyDescent="0.2">
      <c r="A774" s="69"/>
      <c r="B774" s="75"/>
      <c r="C774" s="75"/>
      <c r="D774" s="75"/>
      <c r="E774" s="75"/>
      <c r="F774" s="75"/>
      <c r="G774" s="16" t="s">
        <v>5</v>
      </c>
      <c r="H774" s="19">
        <f t="shared" si="212"/>
        <v>0</v>
      </c>
      <c r="I774" s="19">
        <f t="shared" si="213"/>
        <v>0</v>
      </c>
      <c r="J774" s="19">
        <f t="shared" si="213"/>
        <v>0</v>
      </c>
      <c r="K774" s="19">
        <f t="shared" si="213"/>
        <v>0</v>
      </c>
      <c r="L774" s="19">
        <f t="shared" si="213"/>
        <v>0</v>
      </c>
      <c r="M774" s="25">
        <f t="shared" si="213"/>
        <v>0</v>
      </c>
    </row>
    <row r="775" spans="1:34" ht="15.75" x14ac:dyDescent="0.2">
      <c r="A775" s="69"/>
      <c r="B775" s="75"/>
      <c r="C775" s="75"/>
      <c r="D775" s="75"/>
      <c r="E775" s="75"/>
      <c r="F775" s="75"/>
      <c r="G775" s="16" t="s">
        <v>1</v>
      </c>
      <c r="H775" s="19">
        <f t="shared" si="212"/>
        <v>347.6</v>
      </c>
      <c r="I775" s="19">
        <f t="shared" si="213"/>
        <v>347.6</v>
      </c>
      <c r="J775" s="19">
        <f t="shared" si="213"/>
        <v>0</v>
      </c>
      <c r="K775" s="19">
        <f t="shared" si="213"/>
        <v>0</v>
      </c>
      <c r="L775" s="19">
        <f t="shared" si="213"/>
        <v>347.6</v>
      </c>
      <c r="M775" s="25">
        <f t="shared" si="213"/>
        <v>0</v>
      </c>
    </row>
    <row r="776" spans="1:34" ht="15.75" x14ac:dyDescent="0.2">
      <c r="A776" s="69"/>
      <c r="B776" s="75"/>
      <c r="C776" s="75"/>
      <c r="D776" s="75"/>
      <c r="E776" s="75"/>
      <c r="F776" s="75"/>
      <c r="G776" s="16" t="s">
        <v>2</v>
      </c>
      <c r="H776" s="19">
        <f t="shared" si="212"/>
        <v>589.4</v>
      </c>
      <c r="I776" s="19">
        <f t="shared" si="213"/>
        <v>589.4</v>
      </c>
      <c r="J776" s="19">
        <f t="shared" si="213"/>
        <v>0</v>
      </c>
      <c r="K776" s="19">
        <f t="shared" si="213"/>
        <v>0</v>
      </c>
      <c r="L776" s="19">
        <f t="shared" si="213"/>
        <v>589.4</v>
      </c>
      <c r="M776" s="25">
        <f t="shared" si="213"/>
        <v>0</v>
      </c>
    </row>
    <row r="777" spans="1:34" ht="15.75" x14ac:dyDescent="0.2">
      <c r="A777" s="69"/>
      <c r="B777" s="75"/>
      <c r="C777" s="75"/>
      <c r="D777" s="75"/>
      <c r="E777" s="75"/>
      <c r="F777" s="75"/>
      <c r="G777" s="16" t="s">
        <v>3</v>
      </c>
      <c r="H777" s="19">
        <f t="shared" si="212"/>
        <v>14</v>
      </c>
      <c r="I777" s="19">
        <f t="shared" ref="I777:K781" si="214">I790</f>
        <v>14</v>
      </c>
      <c r="J777" s="19">
        <f t="shared" si="214"/>
        <v>0</v>
      </c>
      <c r="K777" s="19">
        <f t="shared" si="214"/>
        <v>0</v>
      </c>
      <c r="L777" s="19">
        <f>L790+L803</f>
        <v>14</v>
      </c>
      <c r="M777" s="25">
        <f t="shared" ref="M777:M782" si="215">M790</f>
        <v>0</v>
      </c>
    </row>
    <row r="778" spans="1:34" s="34" customFormat="1" ht="15.75" x14ac:dyDescent="0.2">
      <c r="A778" s="69"/>
      <c r="B778" s="75"/>
      <c r="C778" s="75"/>
      <c r="D778" s="75"/>
      <c r="E778" s="75"/>
      <c r="F778" s="75"/>
      <c r="G778" s="16" t="s">
        <v>4</v>
      </c>
      <c r="H778" s="19">
        <f t="shared" si="212"/>
        <v>0</v>
      </c>
      <c r="I778" s="19">
        <f t="shared" si="214"/>
        <v>0</v>
      </c>
      <c r="J778" s="19">
        <f t="shared" si="214"/>
        <v>0</v>
      </c>
      <c r="K778" s="19">
        <f t="shared" si="214"/>
        <v>0</v>
      </c>
      <c r="L778" s="19">
        <f>L791+L804</f>
        <v>0</v>
      </c>
      <c r="M778" s="25">
        <f t="shared" si="215"/>
        <v>0</v>
      </c>
    </row>
    <row r="779" spans="1:34" s="34" customFormat="1" ht="15.75" x14ac:dyDescent="0.2">
      <c r="A779" s="69"/>
      <c r="B779" s="75"/>
      <c r="C779" s="75"/>
      <c r="D779" s="75"/>
      <c r="E779" s="75"/>
      <c r="F779" s="75"/>
      <c r="G779" s="16" t="s">
        <v>23</v>
      </c>
      <c r="H779" s="19">
        <f>L779</f>
        <v>31350</v>
      </c>
      <c r="I779" s="19">
        <f t="shared" si="214"/>
        <v>0</v>
      </c>
      <c r="J779" s="19">
        <f t="shared" si="214"/>
        <v>0</v>
      </c>
      <c r="K779" s="19">
        <f t="shared" si="214"/>
        <v>0</v>
      </c>
      <c r="L779" s="19">
        <f>L792+L805</f>
        <v>31350</v>
      </c>
      <c r="M779" s="25">
        <f t="shared" si="215"/>
        <v>0</v>
      </c>
    </row>
    <row r="780" spans="1:34" s="34" customFormat="1" ht="15.75" x14ac:dyDescent="0.2">
      <c r="A780" s="69"/>
      <c r="B780" s="75"/>
      <c r="C780" s="75"/>
      <c r="D780" s="75"/>
      <c r="E780" s="75"/>
      <c r="F780" s="75"/>
      <c r="G780" s="16" t="s">
        <v>30</v>
      </c>
      <c r="H780" s="19">
        <f>L780</f>
        <v>75522.2</v>
      </c>
      <c r="I780" s="19">
        <f t="shared" si="214"/>
        <v>0</v>
      </c>
      <c r="J780" s="19">
        <f t="shared" si="214"/>
        <v>0</v>
      </c>
      <c r="K780" s="19">
        <f t="shared" si="214"/>
        <v>0</v>
      </c>
      <c r="L780" s="19">
        <f>L793+L806</f>
        <v>75522.2</v>
      </c>
      <c r="M780" s="25">
        <f t="shared" si="215"/>
        <v>0</v>
      </c>
    </row>
    <row r="781" spans="1:34" s="34" customFormat="1" ht="15.75" x14ac:dyDescent="0.25">
      <c r="A781" s="69"/>
      <c r="B781" s="75"/>
      <c r="C781" s="75"/>
      <c r="D781" s="75"/>
      <c r="E781" s="75"/>
      <c r="F781" s="75"/>
      <c r="G781" s="24" t="s">
        <v>171</v>
      </c>
      <c r="H781" s="7">
        <f>H794+H807+H820</f>
        <v>89276.5</v>
      </c>
      <c r="I781" s="7">
        <f>I794+I807+I820</f>
        <v>0</v>
      </c>
      <c r="J781" s="7">
        <f t="shared" si="214"/>
        <v>0</v>
      </c>
      <c r="K781" s="7">
        <f t="shared" si="214"/>
        <v>0</v>
      </c>
      <c r="L781" s="7">
        <f>L794+L807+L820</f>
        <v>89276.5</v>
      </c>
      <c r="M781" s="61">
        <f t="shared" si="215"/>
        <v>0</v>
      </c>
    </row>
    <row r="782" spans="1:34" s="34" customFormat="1" ht="15.75" x14ac:dyDescent="0.25">
      <c r="A782" s="69"/>
      <c r="B782" s="75"/>
      <c r="C782" s="75"/>
      <c r="D782" s="75"/>
      <c r="E782" s="75"/>
      <c r="F782" s="75"/>
      <c r="G782" s="16" t="s">
        <v>32</v>
      </c>
      <c r="H782" s="7">
        <f>H795+H808+H821</f>
        <v>61883.1</v>
      </c>
      <c r="I782" s="19">
        <f>I795+I821</f>
        <v>0</v>
      </c>
      <c r="J782" s="19">
        <f>J795</f>
        <v>0</v>
      </c>
      <c r="K782" s="19">
        <f>K795+K808+K821</f>
        <v>0</v>
      </c>
      <c r="L782" s="19">
        <f>L795+L808+L821</f>
        <v>61883.1</v>
      </c>
      <c r="M782" s="25">
        <f t="shared" si="215"/>
        <v>0</v>
      </c>
    </row>
    <row r="783" spans="1:34" s="34" customFormat="1" ht="15.75" x14ac:dyDescent="0.2">
      <c r="A783" s="69"/>
      <c r="B783" s="75"/>
      <c r="C783" s="75"/>
      <c r="D783" s="75"/>
      <c r="E783" s="75"/>
      <c r="F783" s="75"/>
      <c r="G783" s="16" t="s">
        <v>33</v>
      </c>
      <c r="H783" s="19">
        <f>L783</f>
        <v>68950.5</v>
      </c>
      <c r="I783" s="19">
        <f t="shared" ref="I783:M784" si="216">I797</f>
        <v>0</v>
      </c>
      <c r="J783" s="19">
        <f t="shared" si="216"/>
        <v>0</v>
      </c>
      <c r="K783" s="19">
        <f t="shared" si="216"/>
        <v>0</v>
      </c>
      <c r="L783" s="19">
        <f>L797+L809</f>
        <v>68950.5</v>
      </c>
      <c r="M783" s="25">
        <f t="shared" si="216"/>
        <v>0</v>
      </c>
    </row>
    <row r="784" spans="1:34" s="34" customFormat="1" ht="15.75" x14ac:dyDescent="0.2">
      <c r="A784" s="70"/>
      <c r="B784" s="76"/>
      <c r="C784" s="76"/>
      <c r="D784" s="76"/>
      <c r="E784" s="76"/>
      <c r="F784" s="76"/>
      <c r="G784" s="16" t="s">
        <v>200</v>
      </c>
      <c r="H784" s="19">
        <f>L784</f>
        <v>87946.2</v>
      </c>
      <c r="I784" s="19">
        <f t="shared" si="216"/>
        <v>0</v>
      </c>
      <c r="J784" s="19">
        <f t="shared" si="216"/>
        <v>0</v>
      </c>
      <c r="K784" s="19">
        <f t="shared" si="216"/>
        <v>0</v>
      </c>
      <c r="L784" s="19">
        <f>L810</f>
        <v>87946.2</v>
      </c>
      <c r="M784" s="25"/>
    </row>
    <row r="785" spans="1:13" s="34" customFormat="1" ht="104.25" customHeight="1" x14ac:dyDescent="0.2">
      <c r="A785" s="68" t="s">
        <v>50</v>
      </c>
      <c r="B785" s="68" t="s">
        <v>36</v>
      </c>
      <c r="C785" s="68" t="s">
        <v>26</v>
      </c>
      <c r="D785" s="68">
        <v>951</v>
      </c>
      <c r="E785" s="68" t="s">
        <v>29</v>
      </c>
      <c r="F785" s="68" t="s">
        <v>66</v>
      </c>
      <c r="G785" s="24" t="s">
        <v>71</v>
      </c>
      <c r="H785" s="18">
        <f>H786+H787+H788+H789+H790+H791+H792</f>
        <v>951</v>
      </c>
      <c r="I785" s="18">
        <f>I786+I787+I788+I789+I790+I791</f>
        <v>951</v>
      </c>
      <c r="J785" s="18">
        <f>J786+J787+J788+J789+J790+J791</f>
        <v>0</v>
      </c>
      <c r="K785" s="18">
        <v>0</v>
      </c>
      <c r="L785" s="18">
        <f>L786+L787+L788+L789+L790+L791+L792</f>
        <v>951</v>
      </c>
      <c r="M785" s="59">
        <v>0</v>
      </c>
    </row>
    <row r="786" spans="1:13" s="34" customFormat="1" ht="15.75" x14ac:dyDescent="0.2">
      <c r="A786" s="69"/>
      <c r="B786" s="69"/>
      <c r="C786" s="69"/>
      <c r="D786" s="69"/>
      <c r="E786" s="69"/>
      <c r="F786" s="69"/>
      <c r="G786" s="24" t="s">
        <v>0</v>
      </c>
      <c r="H786" s="19">
        <v>0</v>
      </c>
      <c r="I786" s="19">
        <v>0</v>
      </c>
      <c r="J786" s="19">
        <v>0</v>
      </c>
      <c r="K786" s="19">
        <v>0</v>
      </c>
      <c r="L786" s="19">
        <v>0</v>
      </c>
      <c r="M786" s="25">
        <v>0</v>
      </c>
    </row>
    <row r="787" spans="1:13" s="34" customFormat="1" ht="15.75" x14ac:dyDescent="0.2">
      <c r="A787" s="69"/>
      <c r="B787" s="69"/>
      <c r="C787" s="69"/>
      <c r="D787" s="69"/>
      <c r="E787" s="69"/>
      <c r="F787" s="69"/>
      <c r="G787" s="24" t="s">
        <v>5</v>
      </c>
      <c r="H787" s="19">
        <v>0</v>
      </c>
      <c r="I787" s="19">
        <v>0</v>
      </c>
      <c r="J787" s="19">
        <v>0</v>
      </c>
      <c r="K787" s="19">
        <v>0</v>
      </c>
      <c r="L787" s="19">
        <v>0</v>
      </c>
      <c r="M787" s="25">
        <v>0</v>
      </c>
    </row>
    <row r="788" spans="1:13" s="34" customFormat="1" ht="15.75" x14ac:dyDescent="0.2">
      <c r="A788" s="69"/>
      <c r="B788" s="69"/>
      <c r="C788" s="69"/>
      <c r="D788" s="69"/>
      <c r="E788" s="69"/>
      <c r="F788" s="69"/>
      <c r="G788" s="24" t="s">
        <v>1</v>
      </c>
      <c r="H788" s="19">
        <f>K788+J788+L788+M788</f>
        <v>347.6</v>
      </c>
      <c r="I788" s="19">
        <v>347.6</v>
      </c>
      <c r="J788" s="19">
        <v>0</v>
      </c>
      <c r="K788" s="19">
        <v>0</v>
      </c>
      <c r="L788" s="19">
        <v>347.6</v>
      </c>
      <c r="M788" s="25">
        <v>0</v>
      </c>
    </row>
    <row r="789" spans="1:13" s="34" customFormat="1" ht="15.75" x14ac:dyDescent="0.2">
      <c r="A789" s="69"/>
      <c r="B789" s="69"/>
      <c r="C789" s="69"/>
      <c r="D789" s="69"/>
      <c r="E789" s="69"/>
      <c r="F789" s="69"/>
      <c r="G789" s="24" t="s">
        <v>2</v>
      </c>
      <c r="H789" s="19">
        <f>L789</f>
        <v>589.4</v>
      </c>
      <c r="I789" s="19">
        <v>589.4</v>
      </c>
      <c r="J789" s="19">
        <v>0</v>
      </c>
      <c r="K789" s="19">
        <v>0</v>
      </c>
      <c r="L789" s="19">
        <v>589.4</v>
      </c>
      <c r="M789" s="25">
        <v>0</v>
      </c>
    </row>
    <row r="790" spans="1:13" s="34" customFormat="1" ht="15.75" x14ac:dyDescent="0.2">
      <c r="A790" s="69"/>
      <c r="B790" s="69"/>
      <c r="C790" s="69"/>
      <c r="D790" s="69"/>
      <c r="E790" s="69"/>
      <c r="F790" s="69"/>
      <c r="G790" s="24" t="s">
        <v>3</v>
      </c>
      <c r="H790" s="19">
        <f>L790</f>
        <v>14</v>
      </c>
      <c r="I790" s="19">
        <v>14</v>
      </c>
      <c r="J790" s="19">
        <v>0</v>
      </c>
      <c r="K790" s="19">
        <v>0</v>
      </c>
      <c r="L790" s="19">
        <v>14</v>
      </c>
      <c r="M790" s="25">
        <v>0</v>
      </c>
    </row>
    <row r="791" spans="1:13" s="34" customFormat="1" ht="15.75" x14ac:dyDescent="0.2">
      <c r="A791" s="69"/>
      <c r="B791" s="69"/>
      <c r="C791" s="69"/>
      <c r="D791" s="69"/>
      <c r="E791" s="69"/>
      <c r="F791" s="69"/>
      <c r="G791" s="24" t="s">
        <v>4</v>
      </c>
      <c r="H791" s="19">
        <f>L791</f>
        <v>0</v>
      </c>
      <c r="I791" s="19">
        <v>0</v>
      </c>
      <c r="J791" s="19">
        <v>0</v>
      </c>
      <c r="K791" s="19">
        <v>0</v>
      </c>
      <c r="L791" s="19">
        <v>0</v>
      </c>
      <c r="M791" s="25">
        <v>0</v>
      </c>
    </row>
    <row r="792" spans="1:13" s="34" customFormat="1" ht="15.75" x14ac:dyDescent="0.2">
      <c r="A792" s="69"/>
      <c r="B792" s="69"/>
      <c r="C792" s="69"/>
      <c r="D792" s="69"/>
      <c r="E792" s="69"/>
      <c r="F792" s="69"/>
      <c r="G792" s="24" t="s">
        <v>23</v>
      </c>
      <c r="H792" s="19">
        <v>0</v>
      </c>
      <c r="I792" s="19">
        <v>0</v>
      </c>
      <c r="J792" s="19">
        <v>0</v>
      </c>
      <c r="K792" s="19">
        <v>0</v>
      </c>
      <c r="L792" s="19">
        <v>0</v>
      </c>
      <c r="M792" s="25">
        <v>0</v>
      </c>
    </row>
    <row r="793" spans="1:13" s="34" customFormat="1" ht="15.75" x14ac:dyDescent="0.2">
      <c r="A793" s="69"/>
      <c r="B793" s="69"/>
      <c r="C793" s="69"/>
      <c r="D793" s="69"/>
      <c r="E793" s="69"/>
      <c r="F793" s="69"/>
      <c r="G793" s="24" t="s">
        <v>30</v>
      </c>
      <c r="H793" s="19">
        <f>L793</f>
        <v>0</v>
      </c>
      <c r="I793" s="19">
        <v>0</v>
      </c>
      <c r="J793" s="19">
        <v>0</v>
      </c>
      <c r="K793" s="19">
        <v>0</v>
      </c>
      <c r="L793" s="19">
        <v>0</v>
      </c>
      <c r="M793" s="25">
        <v>0</v>
      </c>
    </row>
    <row r="794" spans="1:13" s="34" customFormat="1" ht="15.75" x14ac:dyDescent="0.2">
      <c r="A794" s="69"/>
      <c r="B794" s="69"/>
      <c r="C794" s="69"/>
      <c r="D794" s="69"/>
      <c r="E794" s="69"/>
      <c r="F794" s="69"/>
      <c r="G794" s="24" t="s">
        <v>31</v>
      </c>
      <c r="H794" s="25">
        <v>0</v>
      </c>
      <c r="I794" s="25">
        <v>0</v>
      </c>
      <c r="J794" s="25">
        <v>0</v>
      </c>
      <c r="K794" s="25">
        <v>0</v>
      </c>
      <c r="L794" s="25">
        <v>0</v>
      </c>
      <c r="M794" s="25">
        <v>0</v>
      </c>
    </row>
    <row r="795" spans="1:13" s="34" customFormat="1" ht="15.75" x14ac:dyDescent="0.2">
      <c r="A795" s="69"/>
      <c r="B795" s="69"/>
      <c r="C795" s="69"/>
      <c r="D795" s="69"/>
      <c r="E795" s="69"/>
      <c r="F795" s="69"/>
      <c r="G795" s="24" t="s">
        <v>32</v>
      </c>
      <c r="H795" s="25">
        <f>L795</f>
        <v>0</v>
      </c>
      <c r="I795" s="25">
        <v>0</v>
      </c>
      <c r="J795" s="25">
        <v>0</v>
      </c>
      <c r="K795" s="25">
        <v>0</v>
      </c>
      <c r="L795" s="25">
        <v>0</v>
      </c>
      <c r="M795" s="25">
        <v>0</v>
      </c>
    </row>
    <row r="796" spans="1:13" s="34" customFormat="1" ht="15.75" x14ac:dyDescent="0.2">
      <c r="A796" s="69"/>
      <c r="B796" s="69"/>
      <c r="C796" s="69"/>
      <c r="D796" s="69"/>
      <c r="E796" s="69"/>
      <c r="F796" s="69"/>
      <c r="G796" s="24" t="s">
        <v>33</v>
      </c>
      <c r="H796" s="25">
        <v>0</v>
      </c>
      <c r="I796" s="25">
        <v>0</v>
      </c>
      <c r="J796" s="25">
        <v>0</v>
      </c>
      <c r="K796" s="25">
        <v>0</v>
      </c>
      <c r="L796" s="25">
        <v>0</v>
      </c>
      <c r="M796" s="25">
        <v>0</v>
      </c>
    </row>
    <row r="797" spans="1:13" s="34" customFormat="1" ht="15.75" x14ac:dyDescent="0.2">
      <c r="A797" s="70"/>
      <c r="B797" s="70"/>
      <c r="C797" s="70"/>
      <c r="D797" s="70"/>
      <c r="E797" s="70"/>
      <c r="F797" s="70"/>
      <c r="G797" s="24" t="s">
        <v>200</v>
      </c>
      <c r="H797" s="25">
        <v>0</v>
      </c>
      <c r="I797" s="25">
        <v>0</v>
      </c>
      <c r="J797" s="25">
        <v>0</v>
      </c>
      <c r="K797" s="25">
        <v>0</v>
      </c>
      <c r="L797" s="25">
        <v>0</v>
      </c>
      <c r="M797" s="25">
        <v>0</v>
      </c>
    </row>
    <row r="798" spans="1:13" s="34" customFormat="1" ht="105.75" customHeight="1" x14ac:dyDescent="0.2">
      <c r="A798" s="68" t="s">
        <v>181</v>
      </c>
      <c r="B798" s="68" t="s">
        <v>183</v>
      </c>
      <c r="C798" s="68" t="s">
        <v>185</v>
      </c>
      <c r="D798" s="82">
        <v>1729536</v>
      </c>
      <c r="E798" s="68" t="s">
        <v>29</v>
      </c>
      <c r="F798" s="68" t="s">
        <v>182</v>
      </c>
      <c r="G798" s="24" t="s">
        <v>71</v>
      </c>
      <c r="H798" s="18">
        <f>H805+H806+H807+H808+H809+H810</f>
        <v>414928.50000000006</v>
      </c>
      <c r="I798" s="18">
        <f>I799+I800+I801+I802+I803+I804</f>
        <v>0</v>
      </c>
      <c r="J798" s="18">
        <f>J799+J800+J801+J802+J803+J804</f>
        <v>0</v>
      </c>
      <c r="K798" s="18">
        <v>0</v>
      </c>
      <c r="L798" s="18">
        <f>L805+L806+L807+L808+L809+L810</f>
        <v>414928.50000000006</v>
      </c>
      <c r="M798" s="59">
        <v>0</v>
      </c>
    </row>
    <row r="799" spans="1:13" s="34" customFormat="1" ht="15.75" x14ac:dyDescent="0.2">
      <c r="A799" s="69"/>
      <c r="B799" s="69"/>
      <c r="C799" s="69"/>
      <c r="D799" s="83"/>
      <c r="E799" s="69"/>
      <c r="F799" s="69"/>
      <c r="G799" s="24" t="s">
        <v>0</v>
      </c>
      <c r="H799" s="19">
        <v>0</v>
      </c>
      <c r="I799" s="19">
        <v>0</v>
      </c>
      <c r="J799" s="19">
        <v>0</v>
      </c>
      <c r="K799" s="19">
        <v>0</v>
      </c>
      <c r="L799" s="19">
        <v>0</v>
      </c>
      <c r="M799" s="25">
        <v>0</v>
      </c>
    </row>
    <row r="800" spans="1:13" s="34" customFormat="1" ht="15.75" x14ac:dyDescent="0.2">
      <c r="A800" s="69"/>
      <c r="B800" s="69"/>
      <c r="C800" s="69"/>
      <c r="D800" s="83"/>
      <c r="E800" s="69"/>
      <c r="F800" s="69"/>
      <c r="G800" s="24" t="s">
        <v>5</v>
      </c>
      <c r="H800" s="19">
        <v>0</v>
      </c>
      <c r="I800" s="19">
        <v>0</v>
      </c>
      <c r="J800" s="19">
        <v>0</v>
      </c>
      <c r="K800" s="19">
        <v>0</v>
      </c>
      <c r="L800" s="19">
        <v>0</v>
      </c>
      <c r="M800" s="25">
        <v>0</v>
      </c>
    </row>
    <row r="801" spans="1:13" s="34" customFormat="1" ht="15.75" x14ac:dyDescent="0.2">
      <c r="A801" s="69"/>
      <c r="B801" s="69"/>
      <c r="C801" s="69"/>
      <c r="D801" s="83"/>
      <c r="E801" s="69"/>
      <c r="F801" s="69"/>
      <c r="G801" s="24" t="s">
        <v>1</v>
      </c>
      <c r="H801" s="19">
        <f>K801+J801+L801+M801</f>
        <v>0</v>
      </c>
      <c r="I801" s="19">
        <v>0</v>
      </c>
      <c r="J801" s="19">
        <v>0</v>
      </c>
      <c r="K801" s="19">
        <v>0</v>
      </c>
      <c r="L801" s="19">
        <v>0</v>
      </c>
      <c r="M801" s="25">
        <v>0</v>
      </c>
    </row>
    <row r="802" spans="1:13" s="34" customFormat="1" ht="15.75" x14ac:dyDescent="0.2">
      <c r="A802" s="69"/>
      <c r="B802" s="69"/>
      <c r="C802" s="69"/>
      <c r="D802" s="83"/>
      <c r="E802" s="69"/>
      <c r="F802" s="69"/>
      <c r="G802" s="24" t="s">
        <v>2</v>
      </c>
      <c r="H802" s="19">
        <f t="shared" ref="H802:H810" si="217">L802</f>
        <v>0</v>
      </c>
      <c r="I802" s="19">
        <v>0</v>
      </c>
      <c r="J802" s="19">
        <v>0</v>
      </c>
      <c r="K802" s="19">
        <v>0</v>
      </c>
      <c r="L802" s="19">
        <v>0</v>
      </c>
      <c r="M802" s="25">
        <v>0</v>
      </c>
    </row>
    <row r="803" spans="1:13" s="34" customFormat="1" ht="15.75" x14ac:dyDescent="0.2">
      <c r="A803" s="69"/>
      <c r="B803" s="69"/>
      <c r="C803" s="69"/>
      <c r="D803" s="83"/>
      <c r="E803" s="69"/>
      <c r="F803" s="69"/>
      <c r="G803" s="24" t="s">
        <v>3</v>
      </c>
      <c r="H803" s="19">
        <f t="shared" si="217"/>
        <v>0</v>
      </c>
      <c r="I803" s="19">
        <v>0</v>
      </c>
      <c r="J803" s="19">
        <v>0</v>
      </c>
      <c r="K803" s="19">
        <v>0</v>
      </c>
      <c r="L803" s="19">
        <v>0</v>
      </c>
      <c r="M803" s="25">
        <v>0</v>
      </c>
    </row>
    <row r="804" spans="1:13" s="34" customFormat="1" ht="15.75" x14ac:dyDescent="0.2">
      <c r="A804" s="69"/>
      <c r="B804" s="69"/>
      <c r="C804" s="69"/>
      <c r="D804" s="83"/>
      <c r="E804" s="69"/>
      <c r="F804" s="69"/>
      <c r="G804" s="24" t="s">
        <v>4</v>
      </c>
      <c r="H804" s="19">
        <f t="shared" si="217"/>
        <v>0</v>
      </c>
      <c r="I804" s="19">
        <v>0</v>
      </c>
      <c r="J804" s="19">
        <v>0</v>
      </c>
      <c r="K804" s="19">
        <v>0</v>
      </c>
      <c r="L804" s="19">
        <v>0</v>
      </c>
      <c r="M804" s="25">
        <v>0</v>
      </c>
    </row>
    <row r="805" spans="1:13" s="34" customFormat="1" ht="15.75" x14ac:dyDescent="0.2">
      <c r="A805" s="69"/>
      <c r="B805" s="69"/>
      <c r="C805" s="69"/>
      <c r="D805" s="83"/>
      <c r="E805" s="69"/>
      <c r="F805" s="69"/>
      <c r="G805" s="24" t="s">
        <v>23</v>
      </c>
      <c r="H805" s="19">
        <f t="shared" si="217"/>
        <v>31350</v>
      </c>
      <c r="I805" s="19">
        <v>0</v>
      </c>
      <c r="J805" s="19">
        <v>0</v>
      </c>
      <c r="K805" s="19">
        <v>0</v>
      </c>
      <c r="L805" s="19">
        <v>31350</v>
      </c>
      <c r="M805" s="25">
        <v>0</v>
      </c>
    </row>
    <row r="806" spans="1:13" s="34" customFormat="1" ht="15.75" x14ac:dyDescent="0.2">
      <c r="A806" s="69"/>
      <c r="B806" s="69"/>
      <c r="C806" s="69"/>
      <c r="D806" s="83"/>
      <c r="E806" s="69"/>
      <c r="F806" s="69"/>
      <c r="G806" s="24" t="s">
        <v>30</v>
      </c>
      <c r="H806" s="19">
        <f t="shared" si="217"/>
        <v>75522.2</v>
      </c>
      <c r="I806" s="19">
        <v>0</v>
      </c>
      <c r="J806" s="19">
        <v>0</v>
      </c>
      <c r="K806" s="19">
        <v>0</v>
      </c>
      <c r="L806" s="19">
        <v>75522.2</v>
      </c>
      <c r="M806" s="25">
        <v>0</v>
      </c>
    </row>
    <row r="807" spans="1:13" s="34" customFormat="1" ht="15.75" x14ac:dyDescent="0.25">
      <c r="A807" s="69"/>
      <c r="B807" s="69"/>
      <c r="C807" s="69"/>
      <c r="D807" s="83"/>
      <c r="E807" s="69"/>
      <c r="F807" s="69"/>
      <c r="G807" s="24" t="s">
        <v>31</v>
      </c>
      <c r="H807" s="7">
        <f t="shared" si="217"/>
        <v>89276.5</v>
      </c>
      <c r="I807" s="61">
        <v>0</v>
      </c>
      <c r="J807" s="61">
        <v>0</v>
      </c>
      <c r="K807" s="61">
        <v>0</v>
      </c>
      <c r="L807" s="67">
        <f>74955.8+29782-15461.3</f>
        <v>89276.5</v>
      </c>
      <c r="M807" s="61">
        <v>0</v>
      </c>
    </row>
    <row r="808" spans="1:13" s="34" customFormat="1" ht="15.75" x14ac:dyDescent="0.25">
      <c r="A808" s="69"/>
      <c r="B808" s="69"/>
      <c r="C808" s="69"/>
      <c r="D808" s="83"/>
      <c r="E808" s="69"/>
      <c r="F808" s="69"/>
      <c r="G808" s="24" t="s">
        <v>32</v>
      </c>
      <c r="H808" s="7">
        <f t="shared" si="217"/>
        <v>61883.1</v>
      </c>
      <c r="I808" s="61">
        <v>0</v>
      </c>
      <c r="J808" s="61">
        <v>0</v>
      </c>
      <c r="K808" s="61">
        <v>0</v>
      </c>
      <c r="L808" s="7">
        <v>61883.1</v>
      </c>
      <c r="M808" s="25">
        <v>0</v>
      </c>
    </row>
    <row r="809" spans="1:13" s="34" customFormat="1" ht="21.75" customHeight="1" x14ac:dyDescent="0.25">
      <c r="A809" s="69"/>
      <c r="B809" s="69"/>
      <c r="C809" s="69"/>
      <c r="D809" s="83"/>
      <c r="E809" s="69"/>
      <c r="F809" s="69"/>
      <c r="G809" s="24" t="s">
        <v>33</v>
      </c>
      <c r="H809" s="7">
        <f t="shared" si="217"/>
        <v>68950.5</v>
      </c>
      <c r="I809" s="61">
        <v>0</v>
      </c>
      <c r="J809" s="61">
        <v>0</v>
      </c>
      <c r="K809" s="61">
        <v>0</v>
      </c>
      <c r="L809" s="7">
        <v>68950.5</v>
      </c>
      <c r="M809" s="61">
        <v>0</v>
      </c>
    </row>
    <row r="810" spans="1:13" s="34" customFormat="1" ht="21.75" customHeight="1" x14ac:dyDescent="0.25">
      <c r="A810" s="70"/>
      <c r="B810" s="70"/>
      <c r="C810" s="70"/>
      <c r="D810" s="84"/>
      <c r="E810" s="70"/>
      <c r="F810" s="70"/>
      <c r="G810" s="24" t="s">
        <v>200</v>
      </c>
      <c r="H810" s="7">
        <f t="shared" si="217"/>
        <v>87946.2</v>
      </c>
      <c r="I810" s="61">
        <v>0</v>
      </c>
      <c r="J810" s="61">
        <v>0</v>
      </c>
      <c r="K810" s="61">
        <v>0</v>
      </c>
      <c r="L810" s="7">
        <v>87946.2</v>
      </c>
      <c r="M810" s="61">
        <v>0</v>
      </c>
    </row>
    <row r="811" spans="1:13" s="34" customFormat="1" ht="109.5" customHeight="1" x14ac:dyDescent="0.2">
      <c r="A811" s="68" t="s">
        <v>211</v>
      </c>
      <c r="B811" s="68" t="s">
        <v>168</v>
      </c>
      <c r="C811" s="68" t="s">
        <v>196</v>
      </c>
      <c r="D811" s="82">
        <v>28900</v>
      </c>
      <c r="E811" s="68" t="s">
        <v>29</v>
      </c>
      <c r="F811" s="68" t="s">
        <v>197</v>
      </c>
      <c r="G811" s="24" t="s">
        <v>71</v>
      </c>
      <c r="H811" s="18">
        <f>H818+H819+H820+H821+H823</f>
        <v>0</v>
      </c>
      <c r="I811" s="18">
        <f>I818+I819+I820+I821+I823</f>
        <v>0</v>
      </c>
      <c r="J811" s="18">
        <f t="shared" ref="J811:L811" si="218">J818+J819+J820+J821+J823</f>
        <v>0</v>
      </c>
      <c r="K811" s="18">
        <f t="shared" si="218"/>
        <v>0</v>
      </c>
      <c r="L811" s="18">
        <f t="shared" si="218"/>
        <v>0</v>
      </c>
      <c r="M811" s="59">
        <v>0</v>
      </c>
    </row>
    <row r="812" spans="1:13" s="34" customFormat="1" ht="21.75" customHeight="1" x14ac:dyDescent="0.2">
      <c r="A812" s="69"/>
      <c r="B812" s="69"/>
      <c r="C812" s="69"/>
      <c r="D812" s="83"/>
      <c r="E812" s="69"/>
      <c r="F812" s="69"/>
      <c r="G812" s="24" t="s">
        <v>0</v>
      </c>
      <c r="H812" s="19">
        <v>0</v>
      </c>
      <c r="I812" s="19">
        <v>0</v>
      </c>
      <c r="J812" s="19">
        <v>0</v>
      </c>
      <c r="K812" s="19">
        <v>0</v>
      </c>
      <c r="L812" s="19">
        <v>0</v>
      </c>
      <c r="M812" s="25">
        <v>0</v>
      </c>
    </row>
    <row r="813" spans="1:13" s="34" customFormat="1" ht="21.75" customHeight="1" x14ac:dyDescent="0.2">
      <c r="A813" s="69"/>
      <c r="B813" s="69"/>
      <c r="C813" s="69"/>
      <c r="D813" s="83"/>
      <c r="E813" s="69"/>
      <c r="F813" s="69"/>
      <c r="G813" s="24" t="s">
        <v>5</v>
      </c>
      <c r="H813" s="19">
        <v>0</v>
      </c>
      <c r="I813" s="19">
        <v>0</v>
      </c>
      <c r="J813" s="19">
        <v>0</v>
      </c>
      <c r="K813" s="19">
        <v>0</v>
      </c>
      <c r="L813" s="19">
        <v>0</v>
      </c>
      <c r="M813" s="25">
        <v>0</v>
      </c>
    </row>
    <row r="814" spans="1:13" s="34" customFormat="1" ht="21.75" customHeight="1" x14ac:dyDescent="0.2">
      <c r="A814" s="69"/>
      <c r="B814" s="69"/>
      <c r="C814" s="69"/>
      <c r="D814" s="83"/>
      <c r="E814" s="69"/>
      <c r="F814" s="69"/>
      <c r="G814" s="24" t="s">
        <v>1</v>
      </c>
      <c r="H814" s="19">
        <f>K814+J814+L814+M814</f>
        <v>0</v>
      </c>
      <c r="I814" s="19">
        <v>0</v>
      </c>
      <c r="J814" s="19">
        <v>0</v>
      </c>
      <c r="K814" s="19">
        <v>0</v>
      </c>
      <c r="L814" s="19">
        <v>0</v>
      </c>
      <c r="M814" s="25">
        <v>0</v>
      </c>
    </row>
    <row r="815" spans="1:13" s="34" customFormat="1" ht="21.75" customHeight="1" x14ac:dyDescent="0.2">
      <c r="A815" s="69"/>
      <c r="B815" s="69"/>
      <c r="C815" s="69"/>
      <c r="D815" s="83"/>
      <c r="E815" s="69"/>
      <c r="F815" s="69"/>
      <c r="G815" s="24" t="s">
        <v>2</v>
      </c>
      <c r="H815" s="19">
        <f t="shared" ref="H815:H823" si="219">L815</f>
        <v>0</v>
      </c>
      <c r="I815" s="19">
        <v>0</v>
      </c>
      <c r="J815" s="19">
        <v>0</v>
      </c>
      <c r="K815" s="19">
        <v>0</v>
      </c>
      <c r="L815" s="19">
        <v>0</v>
      </c>
      <c r="M815" s="25">
        <v>0</v>
      </c>
    </row>
    <row r="816" spans="1:13" s="34" customFormat="1" ht="21.75" customHeight="1" x14ac:dyDescent="0.2">
      <c r="A816" s="69"/>
      <c r="B816" s="69"/>
      <c r="C816" s="69"/>
      <c r="D816" s="83"/>
      <c r="E816" s="69"/>
      <c r="F816" s="69"/>
      <c r="G816" s="24" t="s">
        <v>3</v>
      </c>
      <c r="H816" s="19">
        <f t="shared" si="219"/>
        <v>0</v>
      </c>
      <c r="I816" s="19">
        <v>0</v>
      </c>
      <c r="J816" s="19">
        <v>0</v>
      </c>
      <c r="K816" s="19">
        <v>0</v>
      </c>
      <c r="L816" s="19">
        <v>0</v>
      </c>
      <c r="M816" s="25">
        <v>0</v>
      </c>
    </row>
    <row r="817" spans="1:31" s="34" customFormat="1" ht="21.75" customHeight="1" x14ac:dyDescent="0.2">
      <c r="A817" s="69"/>
      <c r="B817" s="69"/>
      <c r="C817" s="69"/>
      <c r="D817" s="83"/>
      <c r="E817" s="69"/>
      <c r="F817" s="69"/>
      <c r="G817" s="24" t="s">
        <v>4</v>
      </c>
      <c r="H817" s="19">
        <f t="shared" si="219"/>
        <v>0</v>
      </c>
      <c r="I817" s="19">
        <v>0</v>
      </c>
      <c r="J817" s="19">
        <v>0</v>
      </c>
      <c r="K817" s="19">
        <v>0</v>
      </c>
      <c r="L817" s="19">
        <v>0</v>
      </c>
      <c r="M817" s="25">
        <v>0</v>
      </c>
    </row>
    <row r="818" spans="1:31" s="34" customFormat="1" ht="21.75" customHeight="1" x14ac:dyDescent="0.2">
      <c r="A818" s="69"/>
      <c r="B818" s="69"/>
      <c r="C818" s="69"/>
      <c r="D818" s="83"/>
      <c r="E818" s="69"/>
      <c r="F818" s="69"/>
      <c r="G818" s="24" t="s">
        <v>23</v>
      </c>
      <c r="H818" s="19">
        <f t="shared" si="219"/>
        <v>0</v>
      </c>
      <c r="I818" s="19">
        <v>0</v>
      </c>
      <c r="J818" s="19">
        <v>0</v>
      </c>
      <c r="K818" s="19">
        <v>0</v>
      </c>
      <c r="L818" s="19">
        <v>0</v>
      </c>
      <c r="M818" s="25">
        <v>0</v>
      </c>
    </row>
    <row r="819" spans="1:31" s="34" customFormat="1" ht="21.75" customHeight="1" x14ac:dyDescent="0.2">
      <c r="A819" s="69"/>
      <c r="B819" s="69"/>
      <c r="C819" s="69"/>
      <c r="D819" s="83"/>
      <c r="E819" s="69"/>
      <c r="F819" s="69"/>
      <c r="G819" s="24" t="s">
        <v>30</v>
      </c>
      <c r="H819" s="19">
        <f t="shared" si="219"/>
        <v>0</v>
      </c>
      <c r="I819" s="19">
        <v>0</v>
      </c>
      <c r="J819" s="19">
        <v>0</v>
      </c>
      <c r="K819" s="19">
        <v>0</v>
      </c>
      <c r="L819" s="19">
        <v>0</v>
      </c>
      <c r="M819" s="25">
        <v>0</v>
      </c>
    </row>
    <row r="820" spans="1:31" s="34" customFormat="1" ht="21.75" customHeight="1" x14ac:dyDescent="0.25">
      <c r="A820" s="69"/>
      <c r="B820" s="69"/>
      <c r="C820" s="69"/>
      <c r="D820" s="83"/>
      <c r="E820" s="69"/>
      <c r="F820" s="69"/>
      <c r="G820" s="24" t="s">
        <v>31</v>
      </c>
      <c r="H820" s="7">
        <f t="shared" si="219"/>
        <v>0</v>
      </c>
      <c r="I820" s="61">
        <f>H820</f>
        <v>0</v>
      </c>
      <c r="J820" s="61">
        <v>0</v>
      </c>
      <c r="K820" s="61">
        <v>0</v>
      </c>
      <c r="L820" s="7">
        <v>0</v>
      </c>
      <c r="M820" s="61">
        <v>0</v>
      </c>
    </row>
    <row r="821" spans="1:31" s="34" customFormat="1" ht="24.75" customHeight="1" x14ac:dyDescent="0.25">
      <c r="A821" s="69"/>
      <c r="B821" s="69"/>
      <c r="C821" s="69"/>
      <c r="D821" s="83"/>
      <c r="E821" s="69"/>
      <c r="F821" s="69"/>
      <c r="G821" s="24" t="s">
        <v>32</v>
      </c>
      <c r="H821" s="7">
        <f>K821+L821</f>
        <v>0</v>
      </c>
      <c r="I821" s="7">
        <f>H821</f>
        <v>0</v>
      </c>
      <c r="J821" s="61">
        <v>0</v>
      </c>
      <c r="K821" s="7">
        <f>28900-28900</f>
        <v>0</v>
      </c>
      <c r="L821" s="7">
        <v>0</v>
      </c>
      <c r="M821" s="61">
        <v>0</v>
      </c>
      <c r="N821" s="62"/>
      <c r="O821" s="62"/>
      <c r="P821" s="62"/>
      <c r="Q821" s="62"/>
      <c r="R821" s="62"/>
      <c r="S821" s="62"/>
      <c r="T821" s="62"/>
      <c r="U821" s="62"/>
      <c r="V821" s="62"/>
      <c r="W821" s="62"/>
      <c r="X821" s="62"/>
      <c r="Y821" s="62"/>
      <c r="Z821" s="62"/>
      <c r="AA821" s="62"/>
      <c r="AB821" s="62"/>
      <c r="AC821" s="62"/>
      <c r="AD821" s="62"/>
      <c r="AE821" s="62"/>
    </row>
    <row r="822" spans="1:31" s="34" customFormat="1" ht="24.75" customHeight="1" x14ac:dyDescent="0.25">
      <c r="A822" s="69"/>
      <c r="B822" s="69"/>
      <c r="C822" s="69"/>
      <c r="D822" s="83"/>
      <c r="E822" s="69"/>
      <c r="F822" s="69"/>
      <c r="G822" s="24" t="s">
        <v>33</v>
      </c>
      <c r="H822" s="7">
        <f t="shared" ref="H822" si="220">L822</f>
        <v>0</v>
      </c>
      <c r="I822" s="61">
        <v>0</v>
      </c>
      <c r="J822" s="61">
        <v>0</v>
      </c>
      <c r="K822" s="61">
        <v>0</v>
      </c>
      <c r="L822" s="7">
        <v>0</v>
      </c>
      <c r="M822" s="61">
        <v>0</v>
      </c>
      <c r="N822" s="62"/>
      <c r="O822" s="62"/>
      <c r="P822" s="62"/>
      <c r="Q822" s="62"/>
      <c r="R822" s="62"/>
      <c r="S822" s="62"/>
      <c r="T822" s="62"/>
      <c r="U822" s="62"/>
      <c r="V822" s="62"/>
      <c r="W822" s="62"/>
      <c r="X822" s="62"/>
      <c r="Y822" s="62"/>
      <c r="Z822" s="62"/>
      <c r="AA822" s="62"/>
      <c r="AB822" s="62"/>
      <c r="AC822" s="62"/>
      <c r="AD822" s="62"/>
      <c r="AE822" s="62"/>
    </row>
    <row r="823" spans="1:31" s="34" customFormat="1" ht="24" customHeight="1" x14ac:dyDescent="0.25">
      <c r="A823" s="70"/>
      <c r="B823" s="70"/>
      <c r="C823" s="70"/>
      <c r="D823" s="84"/>
      <c r="E823" s="70"/>
      <c r="F823" s="70"/>
      <c r="G823" s="24" t="s">
        <v>200</v>
      </c>
      <c r="H823" s="7">
        <f t="shared" si="219"/>
        <v>0</v>
      </c>
      <c r="I823" s="61">
        <v>0</v>
      </c>
      <c r="J823" s="61">
        <v>0</v>
      </c>
      <c r="K823" s="61">
        <v>0</v>
      </c>
      <c r="L823" s="7">
        <v>0</v>
      </c>
      <c r="M823" s="61">
        <v>0</v>
      </c>
    </row>
    <row r="824" spans="1:31" ht="157.5" customHeight="1" x14ac:dyDescent="0.2">
      <c r="A824" s="86" t="s">
        <v>201</v>
      </c>
      <c r="B824" s="86"/>
      <c r="C824" s="86"/>
      <c r="D824" s="86"/>
      <c r="E824" s="86"/>
      <c r="F824" s="86"/>
      <c r="G824" s="86"/>
      <c r="H824" s="86"/>
      <c r="I824" s="86"/>
      <c r="J824" s="86"/>
      <c r="K824" s="86"/>
      <c r="L824" s="86"/>
      <c r="M824" s="86"/>
    </row>
    <row r="825" spans="1:31" ht="15.75" customHeight="1" x14ac:dyDescent="0.2">
      <c r="A825" s="87"/>
      <c r="B825" s="87"/>
      <c r="C825" s="87"/>
      <c r="D825" s="87"/>
      <c r="E825" s="87"/>
      <c r="F825" s="87"/>
      <c r="G825" s="87"/>
      <c r="H825" s="87"/>
      <c r="I825" s="87"/>
      <c r="J825" s="87"/>
      <c r="K825" s="87"/>
      <c r="L825" s="87"/>
      <c r="M825" s="87"/>
    </row>
    <row r="826" spans="1:31" ht="15.75" customHeight="1" x14ac:dyDescent="0.2">
      <c r="A826" s="87"/>
      <c r="B826" s="87"/>
      <c r="C826" s="87"/>
      <c r="D826" s="87"/>
      <c r="E826" s="87"/>
      <c r="F826" s="87"/>
      <c r="G826" s="87"/>
      <c r="H826" s="87"/>
      <c r="I826" s="87"/>
      <c r="J826" s="87"/>
      <c r="K826" s="87"/>
      <c r="L826" s="87"/>
      <c r="M826" s="87"/>
    </row>
    <row r="827" spans="1:31" ht="15.75" x14ac:dyDescent="0.2">
      <c r="A827" s="62"/>
      <c r="B827" s="62"/>
      <c r="C827" s="62"/>
      <c r="D827" s="62"/>
      <c r="E827" s="62"/>
      <c r="F827" s="62"/>
      <c r="G827" s="62"/>
      <c r="H827" s="63"/>
      <c r="I827" s="63"/>
      <c r="J827" s="63"/>
      <c r="K827" s="63"/>
      <c r="L827" s="63"/>
      <c r="M827" s="62"/>
    </row>
    <row r="828" spans="1:31" ht="15.75" x14ac:dyDescent="0.2">
      <c r="A828" s="87"/>
      <c r="B828" s="87"/>
      <c r="C828" s="87"/>
      <c r="D828" s="87"/>
      <c r="E828" s="87"/>
      <c r="F828" s="87"/>
      <c r="G828" s="64"/>
      <c r="H828" s="65"/>
      <c r="I828" s="65"/>
      <c r="J828" s="65"/>
      <c r="K828" s="65"/>
      <c r="L828" s="65"/>
      <c r="M828" s="64"/>
    </row>
    <row r="829" spans="1:31" ht="15.75" x14ac:dyDescent="0.2">
      <c r="A829" s="87"/>
      <c r="B829" s="87"/>
      <c r="C829" s="87"/>
      <c r="D829" s="87"/>
      <c r="E829" s="87"/>
      <c r="F829" s="87"/>
      <c r="G829" s="64"/>
      <c r="H829" s="65"/>
      <c r="I829" s="65"/>
      <c r="J829" s="65"/>
      <c r="K829" s="65"/>
      <c r="L829" s="65"/>
      <c r="M829" s="64"/>
    </row>
    <row r="830" spans="1:31" ht="15.75" x14ac:dyDescent="0.2">
      <c r="A830" s="87"/>
      <c r="B830" s="87"/>
      <c r="C830" s="87"/>
      <c r="D830" s="87"/>
      <c r="E830" s="87"/>
      <c r="F830" s="87"/>
      <c r="G830" s="64"/>
      <c r="H830" s="65"/>
      <c r="I830" s="65"/>
      <c r="J830" s="65"/>
      <c r="K830" s="65"/>
      <c r="L830" s="65"/>
      <c r="M830" s="64"/>
    </row>
    <row r="831" spans="1:31" ht="15.75" x14ac:dyDescent="0.2">
      <c r="A831" s="87"/>
      <c r="B831" s="87"/>
      <c r="C831" s="87"/>
      <c r="D831" s="87"/>
      <c r="E831" s="87"/>
      <c r="F831" s="87"/>
      <c r="G831" s="64"/>
      <c r="H831" s="65"/>
      <c r="I831" s="65"/>
      <c r="J831" s="65"/>
      <c r="K831" s="65"/>
      <c r="L831" s="65"/>
      <c r="M831" s="65"/>
    </row>
    <row r="832" spans="1:31" ht="15.75" x14ac:dyDescent="0.2">
      <c r="A832" s="87"/>
      <c r="B832" s="87"/>
      <c r="C832" s="87"/>
      <c r="D832" s="87"/>
      <c r="E832" s="87"/>
      <c r="F832" s="87"/>
      <c r="G832" s="64"/>
      <c r="H832" s="65"/>
      <c r="I832" s="65"/>
      <c r="J832" s="65"/>
      <c r="K832" s="65"/>
      <c r="L832" s="65"/>
      <c r="M832" s="64"/>
    </row>
    <row r="833" spans="1:13" ht="15.75" x14ac:dyDescent="0.2">
      <c r="A833" s="87"/>
      <c r="B833" s="87"/>
      <c r="C833" s="87"/>
      <c r="D833" s="87"/>
      <c r="E833" s="87"/>
      <c r="F833" s="87"/>
      <c r="G833" s="64"/>
      <c r="H833" s="65"/>
      <c r="I833" s="65"/>
      <c r="J833" s="65"/>
      <c r="K833" s="65"/>
      <c r="L833" s="65"/>
      <c r="M833" s="64"/>
    </row>
    <row r="834" spans="1:13" ht="15.75" x14ac:dyDescent="0.2">
      <c r="A834" s="87"/>
      <c r="B834" s="87"/>
      <c r="C834" s="87"/>
      <c r="D834" s="87"/>
      <c r="E834" s="87"/>
      <c r="F834" s="87"/>
      <c r="G834" s="64"/>
      <c r="H834" s="65"/>
      <c r="I834" s="65"/>
      <c r="J834" s="65"/>
      <c r="K834" s="65"/>
      <c r="L834" s="65"/>
      <c r="M834" s="64"/>
    </row>
    <row r="835" spans="1:13" x14ac:dyDescent="0.2">
      <c r="A835" s="34"/>
      <c r="B835" s="34"/>
      <c r="C835" s="34"/>
      <c r="D835" s="34"/>
      <c r="E835" s="34"/>
      <c r="F835" s="34"/>
      <c r="G835" s="34"/>
      <c r="H835" s="66"/>
      <c r="I835" s="66"/>
      <c r="J835" s="66"/>
      <c r="K835" s="66"/>
      <c r="L835" s="66"/>
      <c r="M835" s="34"/>
    </row>
    <row r="836" spans="1:13" x14ac:dyDescent="0.2">
      <c r="A836" s="34"/>
      <c r="B836" s="34"/>
      <c r="C836" s="34"/>
      <c r="D836" s="34"/>
      <c r="E836" s="34"/>
      <c r="F836" s="34"/>
      <c r="G836" s="34"/>
      <c r="H836" s="66"/>
      <c r="I836" s="66"/>
      <c r="J836" s="66"/>
      <c r="K836" s="66"/>
      <c r="L836" s="66"/>
      <c r="M836" s="34"/>
    </row>
  </sheetData>
  <mergeCells count="398">
    <mergeCell ref="A612:A624"/>
    <mergeCell ref="B612:B624"/>
    <mergeCell ref="C612:C624"/>
    <mergeCell ref="D612:D624"/>
    <mergeCell ref="E612:E624"/>
    <mergeCell ref="F612:F624"/>
    <mergeCell ref="A289:A301"/>
    <mergeCell ref="A416:A428"/>
    <mergeCell ref="B416:B428"/>
    <mergeCell ref="C416:C428"/>
    <mergeCell ref="D416:D428"/>
    <mergeCell ref="E416:E428"/>
    <mergeCell ref="F416:F428"/>
    <mergeCell ref="A586:A598"/>
    <mergeCell ref="B586:B598"/>
    <mergeCell ref="C586:C598"/>
    <mergeCell ref="D586:D598"/>
    <mergeCell ref="E586:E598"/>
    <mergeCell ref="F586:F598"/>
    <mergeCell ref="F464:F468"/>
    <mergeCell ref="B495:B507"/>
    <mergeCell ref="F573:F585"/>
    <mergeCell ref="F560:F572"/>
    <mergeCell ref="F534:F546"/>
    <mergeCell ref="A547:A559"/>
    <mergeCell ref="B547:B559"/>
    <mergeCell ref="C547:C559"/>
    <mergeCell ref="D547:D559"/>
    <mergeCell ref="B289:B301"/>
    <mergeCell ref="B302:B314"/>
    <mergeCell ref="C302:C314"/>
    <mergeCell ref="F236:F248"/>
    <mergeCell ref="C250:C262"/>
    <mergeCell ref="D302:D314"/>
    <mergeCell ref="E289:E301"/>
    <mergeCell ref="C289:C301"/>
    <mergeCell ref="F289:F301"/>
    <mergeCell ref="F302:F314"/>
    <mergeCell ref="B236:B248"/>
    <mergeCell ref="C236:C248"/>
    <mergeCell ref="D236:D248"/>
    <mergeCell ref="E236:E248"/>
    <mergeCell ref="D289:D301"/>
    <mergeCell ref="F250:F262"/>
    <mergeCell ref="B276:B288"/>
    <mergeCell ref="C276:C288"/>
    <mergeCell ref="D276:D288"/>
    <mergeCell ref="B250:B262"/>
    <mergeCell ref="A223:A235"/>
    <mergeCell ref="F223:F235"/>
    <mergeCell ref="E196:E209"/>
    <mergeCell ref="D196:D209"/>
    <mergeCell ref="F196:F209"/>
    <mergeCell ref="F210:F222"/>
    <mergeCell ref="A210:A222"/>
    <mergeCell ref="B210:B222"/>
    <mergeCell ref="C210:C222"/>
    <mergeCell ref="D210:D222"/>
    <mergeCell ref="E210:E222"/>
    <mergeCell ref="B196:B209"/>
    <mergeCell ref="C196:C209"/>
    <mergeCell ref="A196:A209"/>
    <mergeCell ref="B223:B235"/>
    <mergeCell ref="C223:C235"/>
    <mergeCell ref="D223:D235"/>
    <mergeCell ref="E223:E235"/>
    <mergeCell ref="D250:D262"/>
    <mergeCell ref="F276:F288"/>
    <mergeCell ref="A236:A248"/>
    <mergeCell ref="C263:C275"/>
    <mergeCell ref="F263:F275"/>
    <mergeCell ref="E263:E275"/>
    <mergeCell ref="E276:E288"/>
    <mergeCell ref="D263:D275"/>
    <mergeCell ref="A276:A288"/>
    <mergeCell ref="B263:B275"/>
    <mergeCell ref="F183:F195"/>
    <mergeCell ref="D143:D156"/>
    <mergeCell ref="E143:E156"/>
    <mergeCell ref="A143:A156"/>
    <mergeCell ref="B143:B156"/>
    <mergeCell ref="F88:F101"/>
    <mergeCell ref="C157:C169"/>
    <mergeCell ref="D157:D169"/>
    <mergeCell ref="E157:E169"/>
    <mergeCell ref="F157:F169"/>
    <mergeCell ref="F115:F127"/>
    <mergeCell ref="F128:F142"/>
    <mergeCell ref="C143:C156"/>
    <mergeCell ref="F143:F156"/>
    <mergeCell ref="C88:C101"/>
    <mergeCell ref="D88:D101"/>
    <mergeCell ref="B115:B127"/>
    <mergeCell ref="C115:C127"/>
    <mergeCell ref="E115:E127"/>
    <mergeCell ref="F170:F182"/>
    <mergeCell ref="C183:C195"/>
    <mergeCell ref="E102:E114"/>
    <mergeCell ref="E88:E101"/>
    <mergeCell ref="D102:D114"/>
    <mergeCell ref="J1:M1"/>
    <mergeCell ref="F4:F6"/>
    <mergeCell ref="D4:D6"/>
    <mergeCell ref="E4:E6"/>
    <mergeCell ref="G4:M4"/>
    <mergeCell ref="G5:G6"/>
    <mergeCell ref="H5:I5"/>
    <mergeCell ref="J5:J6"/>
    <mergeCell ref="K5:K6"/>
    <mergeCell ref="L5:L6"/>
    <mergeCell ref="M5:M6"/>
    <mergeCell ref="A3:M3"/>
    <mergeCell ref="A4:A6"/>
    <mergeCell ref="B4:B6"/>
    <mergeCell ref="C4:C6"/>
    <mergeCell ref="J2:M2"/>
    <mergeCell ref="D828:D834"/>
    <mergeCell ref="E828:E834"/>
    <mergeCell ref="E785:E797"/>
    <mergeCell ref="A785:A797"/>
    <mergeCell ref="B785:B797"/>
    <mergeCell ref="C785:C797"/>
    <mergeCell ref="D785:D797"/>
    <mergeCell ref="A811:A823"/>
    <mergeCell ref="B811:B823"/>
    <mergeCell ref="C811:C823"/>
    <mergeCell ref="D811:D823"/>
    <mergeCell ref="E811:E823"/>
    <mergeCell ref="A798:A810"/>
    <mergeCell ref="B798:B810"/>
    <mergeCell ref="C798:C810"/>
    <mergeCell ref="D798:D810"/>
    <mergeCell ref="E798:E810"/>
    <mergeCell ref="E741:E755"/>
    <mergeCell ref="C717:C728"/>
    <mergeCell ref="C756:C770"/>
    <mergeCell ref="F785:F797"/>
    <mergeCell ref="F828:F834"/>
    <mergeCell ref="F102:F114"/>
    <mergeCell ref="F702:F716"/>
    <mergeCell ref="F677:F689"/>
    <mergeCell ref="F690:F701"/>
    <mergeCell ref="F404:F415"/>
    <mergeCell ref="D461:D462"/>
    <mergeCell ref="F459:F460"/>
    <mergeCell ref="A771:M771"/>
    <mergeCell ref="A729:A740"/>
    <mergeCell ref="D729:D740"/>
    <mergeCell ref="E729:E740"/>
    <mergeCell ref="A717:A728"/>
    <mergeCell ref="A741:A755"/>
    <mergeCell ref="F756:F770"/>
    <mergeCell ref="B729:B740"/>
    <mergeCell ref="C729:C740"/>
    <mergeCell ref="A828:A834"/>
    <mergeCell ref="B828:B834"/>
    <mergeCell ref="C828:C834"/>
    <mergeCell ref="B469:B481"/>
    <mergeCell ref="C469:C481"/>
    <mergeCell ref="D469:D481"/>
    <mergeCell ref="F664:F676"/>
    <mergeCell ref="F495:F507"/>
    <mergeCell ref="D651:D663"/>
    <mergeCell ref="C495:C507"/>
    <mergeCell ref="C573:C585"/>
    <mergeCell ref="D573:D585"/>
    <mergeCell ref="D482:D494"/>
    <mergeCell ref="E482:E494"/>
    <mergeCell ref="E547:E559"/>
    <mergeCell ref="E573:E585"/>
    <mergeCell ref="B664:B676"/>
    <mergeCell ref="C664:C676"/>
    <mergeCell ref="C560:C572"/>
    <mergeCell ref="D560:D572"/>
    <mergeCell ref="F547:F559"/>
    <mergeCell ref="F651:F663"/>
    <mergeCell ref="D664:D676"/>
    <mergeCell ref="E664:E676"/>
    <mergeCell ref="E599:E611"/>
    <mergeCell ref="B482:B494"/>
    <mergeCell ref="C482:C494"/>
    <mergeCell ref="E461:E462"/>
    <mergeCell ref="A651:A663"/>
    <mergeCell ref="F315:F327"/>
    <mergeCell ref="A328:A339"/>
    <mergeCell ref="B328:B339"/>
    <mergeCell ref="C315:C327"/>
    <mergeCell ref="D315:D327"/>
    <mergeCell ref="E315:E327"/>
    <mergeCell ref="D391:D403"/>
    <mergeCell ref="F461:F462"/>
    <mergeCell ref="C459:C460"/>
    <mergeCell ref="B459:B460"/>
    <mergeCell ref="D459:D460"/>
    <mergeCell ref="E459:E460"/>
    <mergeCell ref="A443:A455"/>
    <mergeCell ref="B443:B455"/>
    <mergeCell ref="C443:C455"/>
    <mergeCell ref="D443:D455"/>
    <mergeCell ref="A456:A468"/>
    <mergeCell ref="B457:B458"/>
    <mergeCell ref="E443:E455"/>
    <mergeCell ref="B508:B520"/>
    <mergeCell ref="C508:C520"/>
    <mergeCell ref="D508:D520"/>
    <mergeCell ref="D404:D415"/>
    <mergeCell ref="C379:C390"/>
    <mergeCell ref="D379:D390"/>
    <mergeCell ref="D365:D378"/>
    <mergeCell ref="C352:C364"/>
    <mergeCell ref="D352:D364"/>
    <mergeCell ref="B391:B403"/>
    <mergeCell ref="C391:C403"/>
    <mergeCell ref="B404:B415"/>
    <mergeCell ref="E183:E195"/>
    <mergeCell ref="A115:A127"/>
    <mergeCell ref="E302:E314"/>
    <mergeCell ref="D690:D701"/>
    <mergeCell ref="E690:E701"/>
    <mergeCell ref="A469:A481"/>
    <mergeCell ref="B461:B462"/>
    <mergeCell ref="C690:C701"/>
    <mergeCell ref="A128:A142"/>
    <mergeCell ref="B128:B142"/>
    <mergeCell ref="C128:C142"/>
    <mergeCell ref="D128:D142"/>
    <mergeCell ref="E128:E142"/>
    <mergeCell ref="A183:A195"/>
    <mergeCell ref="B183:B195"/>
    <mergeCell ref="D183:D195"/>
    <mergeCell ref="A170:A182"/>
    <mergeCell ref="B170:B182"/>
    <mergeCell ref="C170:C182"/>
    <mergeCell ref="A250:A262"/>
    <mergeCell ref="B315:B327"/>
    <mergeCell ref="A315:A327"/>
    <mergeCell ref="B340:B351"/>
    <mergeCell ref="C340:C351"/>
    <mergeCell ref="D115:D127"/>
    <mergeCell ref="A27:M27"/>
    <mergeCell ref="A365:A378"/>
    <mergeCell ref="B365:B378"/>
    <mergeCell ref="C365:C378"/>
    <mergeCell ref="F443:F455"/>
    <mergeCell ref="A429:A442"/>
    <mergeCell ref="B429:B442"/>
    <mergeCell ref="C429:C442"/>
    <mergeCell ref="D429:D442"/>
    <mergeCell ref="E429:E442"/>
    <mergeCell ref="F429:F442"/>
    <mergeCell ref="F328:F339"/>
    <mergeCell ref="A263:A275"/>
    <mergeCell ref="E250:E262"/>
    <mergeCell ref="A102:A114"/>
    <mergeCell ref="B102:B114"/>
    <mergeCell ref="C102:C114"/>
    <mergeCell ref="A88:A101"/>
    <mergeCell ref="B88:B101"/>
    <mergeCell ref="D170:D182"/>
    <mergeCell ref="E170:E182"/>
    <mergeCell ref="A157:A169"/>
    <mergeCell ref="B157:B169"/>
    <mergeCell ref="A495:A507"/>
    <mergeCell ref="A508:A520"/>
    <mergeCell ref="A599:A611"/>
    <mergeCell ref="B651:B663"/>
    <mergeCell ref="F379:F390"/>
    <mergeCell ref="F365:F378"/>
    <mergeCell ref="C328:C339"/>
    <mergeCell ref="A340:A351"/>
    <mergeCell ref="A391:A403"/>
    <mergeCell ref="E391:E403"/>
    <mergeCell ref="F391:F403"/>
    <mergeCell ref="A379:A390"/>
    <mergeCell ref="B379:B390"/>
    <mergeCell ref="A352:A364"/>
    <mergeCell ref="B352:B364"/>
    <mergeCell ref="F340:F351"/>
    <mergeCell ref="F352:F364"/>
    <mergeCell ref="E328:E339"/>
    <mergeCell ref="E340:E351"/>
    <mergeCell ref="D328:D339"/>
    <mergeCell ref="E352:E364"/>
    <mergeCell ref="E365:E378"/>
    <mergeCell ref="D340:D351"/>
    <mergeCell ref="C404:C415"/>
    <mergeCell ref="F741:F755"/>
    <mergeCell ref="B717:B728"/>
    <mergeCell ref="D756:D770"/>
    <mergeCell ref="E756:E770"/>
    <mergeCell ref="A302:A314"/>
    <mergeCell ref="E404:E415"/>
    <mergeCell ref="E379:E390"/>
    <mergeCell ref="A404:A415"/>
    <mergeCell ref="D521:D533"/>
    <mergeCell ref="E521:E533"/>
    <mergeCell ref="A573:A585"/>
    <mergeCell ref="B573:B585"/>
    <mergeCell ref="E651:E663"/>
    <mergeCell ref="A560:A572"/>
    <mergeCell ref="B560:B572"/>
    <mergeCell ref="D495:D507"/>
    <mergeCell ref="E495:E507"/>
    <mergeCell ref="A482:A494"/>
    <mergeCell ref="A521:A533"/>
    <mergeCell ref="A534:A546"/>
    <mergeCell ref="B464:B468"/>
    <mergeCell ref="C464:C468"/>
    <mergeCell ref="D464:D468"/>
    <mergeCell ref="E464:E468"/>
    <mergeCell ref="E508:E520"/>
    <mergeCell ref="F508:F520"/>
    <mergeCell ref="F729:F740"/>
    <mergeCell ref="C702:C716"/>
    <mergeCell ref="B690:B701"/>
    <mergeCell ref="B677:B689"/>
    <mergeCell ref="C677:C689"/>
    <mergeCell ref="D677:D689"/>
    <mergeCell ref="E677:E689"/>
    <mergeCell ref="D717:D728"/>
    <mergeCell ref="E717:E728"/>
    <mergeCell ref="F717:F728"/>
    <mergeCell ref="C651:C663"/>
    <mergeCell ref="B702:B716"/>
    <mergeCell ref="D702:D716"/>
    <mergeCell ref="E702:E716"/>
    <mergeCell ref="F798:F810"/>
    <mergeCell ref="A824:M826"/>
    <mergeCell ref="A625:A637"/>
    <mergeCell ref="B625:B637"/>
    <mergeCell ref="C625:C637"/>
    <mergeCell ref="D625:D637"/>
    <mergeCell ref="E625:E637"/>
    <mergeCell ref="F625:F637"/>
    <mergeCell ref="A638:A650"/>
    <mergeCell ref="B638:B650"/>
    <mergeCell ref="C638:C650"/>
    <mergeCell ref="D638:D650"/>
    <mergeCell ref="E638:E650"/>
    <mergeCell ref="F638:F650"/>
    <mergeCell ref="F811:F823"/>
    <mergeCell ref="A756:A770"/>
    <mergeCell ref="A690:A701"/>
    <mergeCell ref="A664:A676"/>
    <mergeCell ref="A677:A689"/>
    <mergeCell ref="A702:A716"/>
    <mergeCell ref="B741:B755"/>
    <mergeCell ref="C741:C755"/>
    <mergeCell ref="D741:D755"/>
    <mergeCell ref="B756:B770"/>
    <mergeCell ref="A8:A26"/>
    <mergeCell ref="B8:B26"/>
    <mergeCell ref="C8:C26"/>
    <mergeCell ref="D8:D26"/>
    <mergeCell ref="E8:E26"/>
    <mergeCell ref="F8:F26"/>
    <mergeCell ref="A28:A46"/>
    <mergeCell ref="B28:B46"/>
    <mergeCell ref="C28:C46"/>
    <mergeCell ref="D28:D46"/>
    <mergeCell ref="E28:E46"/>
    <mergeCell ref="F28:F46"/>
    <mergeCell ref="A47:A60"/>
    <mergeCell ref="B47:B60"/>
    <mergeCell ref="C47:C60"/>
    <mergeCell ref="D47:D60"/>
    <mergeCell ref="E47:E60"/>
    <mergeCell ref="F47:F60"/>
    <mergeCell ref="A61:A74"/>
    <mergeCell ref="B61:B74"/>
    <mergeCell ref="C61:C74"/>
    <mergeCell ref="D61:D74"/>
    <mergeCell ref="E61:E74"/>
    <mergeCell ref="F61:F74"/>
    <mergeCell ref="A75:A87"/>
    <mergeCell ref="B75:B87"/>
    <mergeCell ref="C75:C87"/>
    <mergeCell ref="D75:D87"/>
    <mergeCell ref="E75:E87"/>
    <mergeCell ref="F75:F87"/>
    <mergeCell ref="A772:A784"/>
    <mergeCell ref="B772:B784"/>
    <mergeCell ref="C772:C784"/>
    <mergeCell ref="D772:D784"/>
    <mergeCell ref="E772:E784"/>
    <mergeCell ref="F772:F784"/>
    <mergeCell ref="F599:F611"/>
    <mergeCell ref="F482:F494"/>
    <mergeCell ref="E469:E481"/>
    <mergeCell ref="E560:E572"/>
    <mergeCell ref="B534:B546"/>
    <mergeCell ref="C534:C546"/>
    <mergeCell ref="D534:D546"/>
    <mergeCell ref="E534:E546"/>
    <mergeCell ref="C521:C533"/>
    <mergeCell ref="B599:B611"/>
    <mergeCell ref="C599:C611"/>
    <mergeCell ref="D599:D611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50" fitToWidth="0" fitToHeight="0" orientation="landscape" r:id="rId1"/>
  <rowBreaks count="4" manualBreakCount="4">
    <brk id="26" max="12" man="1"/>
    <brk id="366" max="12" man="1"/>
    <brk id="442" max="12" man="1"/>
    <brk id="771" max="1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 к МП РИМ</vt:lpstr>
      <vt:lpstr>'Приложение 2 к МП РИМ'!Заголовки_для_печати</vt:lpstr>
      <vt:lpstr>'Приложение 2 к МП РИМ'!Область_печати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Кудрявцева Оксана Борисовна</cp:lastModifiedBy>
  <cp:lastPrinted>2023-10-24T08:15:57Z</cp:lastPrinted>
  <dcterms:created xsi:type="dcterms:W3CDTF">1996-10-08T23:32:33Z</dcterms:created>
  <dcterms:modified xsi:type="dcterms:W3CDTF">2023-11-10T03:03:10Z</dcterms:modified>
</cp:coreProperties>
</file>