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30" yWindow="0" windowWidth="13680" windowHeight="15465"/>
  </bookViews>
  <sheets>
    <sheet name="рпр" sheetId="1" r:id="rId1"/>
  </sheets>
  <definedNames>
    <definedName name="_xlnm._FilterDatabase" localSheetId="0" hidden="1">рпр!$E$1:$E$797</definedName>
    <definedName name="_xlnm.Print_Titles" localSheetId="0">рпр!$11:$12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0" i="1" l="1"/>
  <c r="F229" i="1" s="1"/>
  <c r="G230" i="1"/>
  <c r="G229" i="1"/>
  <c r="E229" i="1"/>
  <c r="E56" i="1"/>
  <c r="E54" i="1"/>
  <c r="E542" i="1" l="1"/>
  <c r="E544" i="1" l="1"/>
  <c r="E543" i="1" s="1"/>
  <c r="E475" i="1"/>
  <c r="E468" i="1"/>
  <c r="E467" i="1" s="1"/>
  <c r="E271" i="1" l="1"/>
  <c r="G131" i="1" l="1"/>
  <c r="G130" i="1" s="1"/>
  <c r="G129" i="1" s="1"/>
  <c r="F131" i="1"/>
  <c r="F130" i="1" s="1"/>
  <c r="F129" i="1" s="1"/>
  <c r="G127" i="1"/>
  <c r="G126" i="1" s="1"/>
  <c r="G125" i="1" s="1"/>
  <c r="F127" i="1"/>
  <c r="F126" i="1" s="1"/>
  <c r="F125" i="1" s="1"/>
  <c r="G122" i="1"/>
  <c r="F122" i="1"/>
  <c r="G120" i="1"/>
  <c r="F120" i="1"/>
  <c r="G116" i="1"/>
  <c r="F116" i="1"/>
  <c r="G114" i="1"/>
  <c r="F114" i="1"/>
  <c r="G112" i="1"/>
  <c r="F112" i="1"/>
  <c r="G103" i="1"/>
  <c r="F103" i="1"/>
  <c r="G101" i="1"/>
  <c r="F101" i="1"/>
  <c r="G96" i="1"/>
  <c r="G95" i="1" s="1"/>
  <c r="G94" i="1" s="1"/>
  <c r="G93" i="1" s="1"/>
  <c r="F96" i="1"/>
  <c r="F95" i="1" s="1"/>
  <c r="F94" i="1" s="1"/>
  <c r="F93" i="1" s="1"/>
  <c r="G89" i="1"/>
  <c r="G88" i="1" s="1"/>
  <c r="F89" i="1"/>
  <c r="F88" i="1" s="1"/>
  <c r="G85" i="1"/>
  <c r="G84" i="1" s="1"/>
  <c r="F85" i="1"/>
  <c r="F84" i="1" s="1"/>
  <c r="G80" i="1"/>
  <c r="F80" i="1"/>
  <c r="G78" i="1"/>
  <c r="F78" i="1"/>
  <c r="G75" i="1"/>
  <c r="F75" i="1"/>
  <c r="G73" i="1"/>
  <c r="F73" i="1"/>
  <c r="G69" i="1"/>
  <c r="F69" i="1"/>
  <c r="G65" i="1"/>
  <c r="G64" i="1" s="1"/>
  <c r="G63" i="1" s="1"/>
  <c r="F65" i="1"/>
  <c r="F64" i="1" s="1"/>
  <c r="F63" i="1" s="1"/>
  <c r="G59" i="1"/>
  <c r="G58" i="1" s="1"/>
  <c r="G57" i="1" s="1"/>
  <c r="F59" i="1"/>
  <c r="F58" i="1" s="1"/>
  <c r="F57" i="1" s="1"/>
  <c r="G54" i="1"/>
  <c r="G53" i="1" s="1"/>
  <c r="G52" i="1" s="1"/>
  <c r="G51" i="1" s="1"/>
  <c r="F54" i="1"/>
  <c r="F53" i="1" s="1"/>
  <c r="F52" i="1" s="1"/>
  <c r="F51" i="1" s="1"/>
  <c r="G48" i="1"/>
  <c r="F48" i="1"/>
  <c r="G46" i="1"/>
  <c r="F46" i="1"/>
  <c r="G43" i="1"/>
  <c r="F43" i="1"/>
  <c r="G40" i="1"/>
  <c r="F40" i="1"/>
  <c r="G34" i="1"/>
  <c r="F34" i="1"/>
  <c r="G30" i="1"/>
  <c r="F30" i="1"/>
  <c r="G26" i="1"/>
  <c r="F26" i="1"/>
  <c r="G24" i="1"/>
  <c r="F24" i="1"/>
  <c r="G22" i="1"/>
  <c r="F22" i="1"/>
  <c r="G20" i="1"/>
  <c r="F20" i="1"/>
  <c r="G16" i="1"/>
  <c r="G15" i="1" s="1"/>
  <c r="G14" i="1" s="1"/>
  <c r="F16" i="1"/>
  <c r="F15" i="1" s="1"/>
  <c r="F14" i="1" s="1"/>
  <c r="F39" i="1" l="1"/>
  <c r="F19" i="1"/>
  <c r="F18" i="1" s="1"/>
  <c r="G19" i="1"/>
  <c r="G18" i="1" s="1"/>
  <c r="F119" i="1"/>
  <c r="F118" i="1" s="1"/>
  <c r="G68" i="1"/>
  <c r="G111" i="1"/>
  <c r="G110" i="1" s="1"/>
  <c r="G119" i="1"/>
  <c r="G118" i="1" s="1"/>
  <c r="F100" i="1"/>
  <c r="F99" i="1" s="1"/>
  <c r="F111" i="1"/>
  <c r="F110" i="1" s="1"/>
  <c r="G39" i="1"/>
  <c r="G33" i="1" s="1"/>
  <c r="G32" i="1" s="1"/>
  <c r="G83" i="1"/>
  <c r="G82" i="1" s="1"/>
  <c r="G100" i="1"/>
  <c r="G99" i="1" s="1"/>
  <c r="F68" i="1"/>
  <c r="F33" i="1"/>
  <c r="F32" i="1" s="1"/>
  <c r="F83" i="1"/>
  <c r="F82" i="1" s="1"/>
  <c r="G67" i="1" l="1"/>
  <c r="G109" i="1"/>
  <c r="G108" i="1" s="1"/>
  <c r="F109" i="1"/>
  <c r="F108" i="1" s="1"/>
  <c r="G13" i="1"/>
  <c r="F67" i="1"/>
  <c r="F13" i="1" s="1"/>
  <c r="E37" i="1"/>
  <c r="E560" i="1"/>
  <c r="F180" i="1"/>
  <c r="G180" i="1"/>
  <c r="E180" i="1"/>
  <c r="E102" i="1"/>
  <c r="E595" i="1"/>
  <c r="E249" i="1"/>
  <c r="E245" i="1"/>
  <c r="E234" i="1"/>
  <c r="E233" i="1"/>
  <c r="E74" i="1"/>
  <c r="E561" i="1"/>
  <c r="E540" i="1"/>
  <c r="E539" i="1" s="1"/>
  <c r="F539" i="1"/>
  <c r="G539" i="1"/>
  <c r="G535" i="1"/>
  <c r="F535" i="1"/>
  <c r="E535" i="1"/>
  <c r="E517" i="1"/>
  <c r="E516" i="1"/>
  <c r="E512" i="1"/>
  <c r="E506" i="1"/>
  <c r="E488" i="1"/>
  <c r="E486" i="1" s="1"/>
  <c r="F486" i="1"/>
  <c r="G486" i="1"/>
  <c r="E450" i="1"/>
  <c r="E429" i="1"/>
  <c r="E400" i="1"/>
  <c r="E375" i="1"/>
  <c r="E372" i="1"/>
  <c r="E371" i="1"/>
  <c r="E367" i="1"/>
  <c r="E133" i="1"/>
  <c r="E124" i="1"/>
  <c r="E121" i="1"/>
  <c r="E112" i="1"/>
  <c r="E359" i="1"/>
  <c r="E344" i="1"/>
  <c r="E346" i="1"/>
  <c r="E309" i="1"/>
  <c r="E292" i="1"/>
  <c r="F279" i="1"/>
  <c r="G279" i="1"/>
  <c r="E279" i="1"/>
  <c r="E285" i="1"/>
  <c r="E187" i="1"/>
  <c r="F184" i="1"/>
  <c r="G184" i="1"/>
  <c r="E179" i="1"/>
  <c r="F176" i="1"/>
  <c r="G176" i="1"/>
  <c r="E176" i="1"/>
  <c r="E66" i="1"/>
  <c r="E675" i="1"/>
  <c r="E655" i="1"/>
  <c r="E651" i="1"/>
  <c r="E635" i="1"/>
  <c r="F477" i="1"/>
  <c r="G477" i="1"/>
  <c r="E477" i="1"/>
  <c r="E352" i="1"/>
  <c r="E350" i="1"/>
  <c r="F302" i="1"/>
  <c r="G302" i="1"/>
  <c r="E302" i="1"/>
  <c r="F270" i="1"/>
  <c r="G270" i="1"/>
  <c r="E270" i="1"/>
  <c r="G266" i="1"/>
  <c r="F266" i="1"/>
  <c r="E266" i="1"/>
  <c r="E282" i="1"/>
  <c r="E213" i="1"/>
  <c r="E209" i="1"/>
  <c r="E185" i="1"/>
  <c r="F174" i="1"/>
  <c r="G174" i="1"/>
  <c r="E174" i="1"/>
  <c r="E79" i="1"/>
  <c r="E75" i="1"/>
  <c r="E36" i="1"/>
  <c r="E35" i="1"/>
  <c r="E518" i="1"/>
  <c r="E184" i="1" l="1"/>
  <c r="G420" i="1"/>
  <c r="G292" i="1"/>
  <c r="F420" i="1"/>
  <c r="E420" i="1"/>
  <c r="G659" i="1"/>
  <c r="G658" i="1" s="1"/>
  <c r="F659" i="1"/>
  <c r="F658" i="1" s="1"/>
  <c r="E659" i="1"/>
  <c r="E658" i="1" s="1"/>
  <c r="G641" i="1"/>
  <c r="G640" i="1" s="1"/>
  <c r="F641" i="1"/>
  <c r="F640" i="1" s="1"/>
  <c r="E641" i="1"/>
  <c r="E640" i="1" s="1"/>
  <c r="F608" i="1" l="1"/>
  <c r="G608" i="1"/>
  <c r="E608" i="1"/>
  <c r="F240" i="1"/>
  <c r="G240" i="1"/>
  <c r="E240" i="1"/>
  <c r="F232" i="1"/>
  <c r="G232" i="1"/>
  <c r="E232" i="1"/>
  <c r="F544" i="1"/>
  <c r="F543" i="1" s="1"/>
  <c r="G544" i="1"/>
  <c r="G543" i="1" s="1"/>
  <c r="F533" i="1"/>
  <c r="G533" i="1"/>
  <c r="E533" i="1"/>
  <c r="F665" i="1"/>
  <c r="F664" i="1" s="1"/>
  <c r="F663" i="1" s="1"/>
  <c r="F662" i="1" s="1"/>
  <c r="G665" i="1"/>
  <c r="G664" i="1" s="1"/>
  <c r="G663" i="1" s="1"/>
  <c r="G662" i="1" s="1"/>
  <c r="E665" i="1"/>
  <c r="E664" i="1" s="1"/>
  <c r="E663" i="1" s="1"/>
  <c r="E662" i="1" s="1"/>
  <c r="F491" i="1"/>
  <c r="G491" i="1"/>
  <c r="E491" i="1"/>
  <c r="F458" i="1"/>
  <c r="G458" i="1"/>
  <c r="E458" i="1"/>
  <c r="F451" i="1"/>
  <c r="G451" i="1"/>
  <c r="E451" i="1"/>
  <c r="F428" i="1"/>
  <c r="G428" i="1"/>
  <c r="E428" i="1"/>
  <c r="F425" i="1"/>
  <c r="F424" i="1" s="1"/>
  <c r="G425" i="1"/>
  <c r="G424" i="1" s="1"/>
  <c r="E425" i="1"/>
  <c r="E424" i="1" s="1"/>
  <c r="F415" i="1"/>
  <c r="G415" i="1"/>
  <c r="E415" i="1"/>
  <c r="F385" i="1"/>
  <c r="G385" i="1"/>
  <c r="E385" i="1"/>
  <c r="F374" i="1"/>
  <c r="G374" i="1"/>
  <c r="E374" i="1"/>
  <c r="F343" i="1"/>
  <c r="G343" i="1"/>
  <c r="E343" i="1"/>
  <c r="F329" i="1"/>
  <c r="F328" i="1" s="1"/>
  <c r="G329" i="1"/>
  <c r="G328" i="1" s="1"/>
  <c r="E329" i="1"/>
  <c r="E328" i="1" s="1"/>
  <c r="F276" i="1"/>
  <c r="G276" i="1"/>
  <c r="E276" i="1"/>
  <c r="F274" i="1"/>
  <c r="G274" i="1"/>
  <c r="E274" i="1"/>
  <c r="E257" i="1"/>
  <c r="F669" i="1"/>
  <c r="F668" i="1" s="1"/>
  <c r="F667" i="1" s="1"/>
  <c r="G669" i="1"/>
  <c r="G668" i="1" s="1"/>
  <c r="G667" i="1" s="1"/>
  <c r="E669" i="1"/>
  <c r="E646" i="1"/>
  <c r="F646" i="1"/>
  <c r="G646" i="1"/>
  <c r="E668" i="1" l="1"/>
  <c r="E667" i="1" s="1"/>
  <c r="E661" i="1" s="1"/>
  <c r="G661" i="1"/>
  <c r="F661" i="1"/>
  <c r="F475" i="1" l="1"/>
  <c r="G475" i="1"/>
  <c r="F325" i="1"/>
  <c r="F324" i="1" s="1"/>
  <c r="F323" i="1" s="1"/>
  <c r="F322" i="1" s="1"/>
  <c r="G325" i="1"/>
  <c r="G324" i="1" s="1"/>
  <c r="G323" i="1" s="1"/>
  <c r="G322" i="1" s="1"/>
  <c r="E325" i="1"/>
  <c r="E324" i="1" s="1"/>
  <c r="E323" i="1" s="1"/>
  <c r="E322" i="1" s="1"/>
  <c r="F317" i="1"/>
  <c r="F316" i="1" s="1"/>
  <c r="G317" i="1"/>
  <c r="G316" i="1" s="1"/>
  <c r="E317" i="1"/>
  <c r="E316" i="1" s="1"/>
  <c r="F268" i="1"/>
  <c r="G268" i="1"/>
  <c r="E268" i="1"/>
  <c r="F296" i="1"/>
  <c r="F295" i="1" s="1"/>
  <c r="G296" i="1"/>
  <c r="G295" i="1" s="1"/>
  <c r="E296" i="1"/>
  <c r="E295" i="1" s="1"/>
  <c r="E281" i="1" l="1"/>
  <c r="E222" i="1"/>
  <c r="F222" i="1"/>
  <c r="G222" i="1"/>
  <c r="F214" i="1"/>
  <c r="G214" i="1"/>
  <c r="E214" i="1"/>
  <c r="G206" i="1"/>
  <c r="F206" i="1"/>
  <c r="E206" i="1"/>
  <c r="F204" i="1"/>
  <c r="G204" i="1"/>
  <c r="E204" i="1"/>
  <c r="E195" i="1"/>
  <c r="E151" i="1"/>
  <c r="E103" i="1"/>
  <c r="E78" i="1"/>
  <c r="G358" i="1" l="1"/>
  <c r="G357" i="1" s="1"/>
  <c r="G356" i="1" s="1"/>
  <c r="G355" i="1" s="1"/>
  <c r="G354" i="1" s="1"/>
  <c r="G353" i="1" s="1"/>
  <c r="F358" i="1"/>
  <c r="F357" i="1" s="1"/>
  <c r="F356" i="1" s="1"/>
  <c r="F355" i="1" s="1"/>
  <c r="F354" i="1" s="1"/>
  <c r="F353" i="1" s="1"/>
  <c r="E358" i="1"/>
  <c r="E357" i="1" s="1"/>
  <c r="E356" i="1" s="1"/>
  <c r="E355" i="1" s="1"/>
  <c r="E354" i="1" s="1"/>
  <c r="E353" i="1" s="1"/>
  <c r="F162" i="1" l="1"/>
  <c r="G162" i="1"/>
  <c r="E162" i="1"/>
  <c r="F320" i="1" l="1"/>
  <c r="F319" i="1" s="1"/>
  <c r="G320" i="1"/>
  <c r="G319" i="1" s="1"/>
  <c r="F422" i="1" l="1"/>
  <c r="G422" i="1"/>
  <c r="E422" i="1"/>
  <c r="E419" i="1" s="1"/>
  <c r="F413" i="1"/>
  <c r="G413" i="1"/>
  <c r="E413" i="1"/>
  <c r="G393" i="1"/>
  <c r="F366" i="1"/>
  <c r="G366" i="1"/>
  <c r="F192" i="1"/>
  <c r="G192" i="1"/>
  <c r="E192" i="1"/>
  <c r="F393" i="1"/>
  <c r="F378" i="1"/>
  <c r="G378" i="1"/>
  <c r="E378" i="1"/>
  <c r="F370" i="1"/>
  <c r="G370" i="1"/>
  <c r="G281" i="1"/>
  <c r="F281" i="1"/>
  <c r="G195" i="1"/>
  <c r="F195" i="1"/>
  <c r="E43" i="1"/>
  <c r="E48" i="1"/>
  <c r="E366" i="1" l="1"/>
  <c r="F368" i="1"/>
  <c r="F365" i="1" s="1"/>
  <c r="G368" i="1"/>
  <c r="G365" i="1" s="1"/>
  <c r="E368" i="1"/>
  <c r="F376" i="1"/>
  <c r="F373" i="1" s="1"/>
  <c r="G376" i="1"/>
  <c r="G373" i="1" s="1"/>
  <c r="E376" i="1"/>
  <c r="E373" i="1" s="1"/>
  <c r="F381" i="1"/>
  <c r="G381" i="1"/>
  <c r="E381" i="1"/>
  <c r="E380" i="1" s="1"/>
  <c r="F387" i="1"/>
  <c r="G387" i="1"/>
  <c r="E387" i="1"/>
  <c r="E393" i="1"/>
  <c r="F395" i="1"/>
  <c r="G395" i="1"/>
  <c r="E395" i="1"/>
  <c r="F397" i="1"/>
  <c r="G397" i="1"/>
  <c r="E397" i="1"/>
  <c r="F399" i="1"/>
  <c r="G399" i="1"/>
  <c r="E399" i="1"/>
  <c r="F401" i="1"/>
  <c r="G401" i="1"/>
  <c r="E401" i="1"/>
  <c r="F403" i="1"/>
  <c r="G403" i="1"/>
  <c r="E403" i="1"/>
  <c r="F405" i="1"/>
  <c r="G405" i="1"/>
  <c r="E405" i="1"/>
  <c r="F407" i="1"/>
  <c r="G407" i="1"/>
  <c r="E407" i="1"/>
  <c r="F409" i="1"/>
  <c r="G409" i="1"/>
  <c r="E409" i="1"/>
  <c r="F411" i="1"/>
  <c r="G411" i="1"/>
  <c r="E411" i="1"/>
  <c r="F417" i="1"/>
  <c r="G417" i="1"/>
  <c r="E417" i="1"/>
  <c r="F419" i="1"/>
  <c r="G419" i="1"/>
  <c r="F430" i="1"/>
  <c r="G430" i="1"/>
  <c r="E430" i="1"/>
  <c r="F432" i="1"/>
  <c r="G432" i="1"/>
  <c r="E432" i="1"/>
  <c r="F435" i="1"/>
  <c r="F434" i="1" s="1"/>
  <c r="G435" i="1"/>
  <c r="G434" i="1" s="1"/>
  <c r="E435" i="1"/>
  <c r="E434" i="1" s="1"/>
  <c r="F439" i="1"/>
  <c r="G439" i="1"/>
  <c r="E439" i="1"/>
  <c r="F441" i="1"/>
  <c r="G441" i="1"/>
  <c r="E441" i="1"/>
  <c r="F443" i="1"/>
  <c r="G443" i="1"/>
  <c r="E443" i="1"/>
  <c r="F449" i="1"/>
  <c r="G449" i="1"/>
  <c r="E449" i="1"/>
  <c r="F454" i="1"/>
  <c r="G454" i="1"/>
  <c r="E454" i="1"/>
  <c r="F460" i="1"/>
  <c r="F457" i="1" s="1"/>
  <c r="F456" i="1" s="1"/>
  <c r="G460" i="1"/>
  <c r="G457" i="1" s="1"/>
  <c r="G456" i="1" s="1"/>
  <c r="E460" i="1"/>
  <c r="F465" i="1"/>
  <c r="F464" i="1" s="1"/>
  <c r="G465" i="1"/>
  <c r="G464" i="1" s="1"/>
  <c r="E465" i="1"/>
  <c r="E464" i="1" s="1"/>
  <c r="F468" i="1"/>
  <c r="F467" i="1" s="1"/>
  <c r="G468" i="1"/>
  <c r="G467" i="1" s="1"/>
  <c r="E427" i="1" l="1"/>
  <c r="E438" i="1"/>
  <c r="E437" i="1" s="1"/>
  <c r="E392" i="1"/>
  <c r="G427" i="1"/>
  <c r="G392" i="1"/>
  <c r="F392" i="1"/>
  <c r="E457" i="1"/>
  <c r="E456" i="1" s="1"/>
  <c r="E384" i="1"/>
  <c r="E383" i="1" s="1"/>
  <c r="F427" i="1"/>
  <c r="G384" i="1"/>
  <c r="G383" i="1" s="1"/>
  <c r="F384" i="1"/>
  <c r="F383" i="1" s="1"/>
  <c r="G364" i="1"/>
  <c r="F364" i="1"/>
  <c r="G438" i="1"/>
  <c r="G437" i="1" s="1"/>
  <c r="F438" i="1"/>
  <c r="F437" i="1" s="1"/>
  <c r="G448" i="1"/>
  <c r="G447" i="1" s="1"/>
  <c r="G446" i="1" s="1"/>
  <c r="F448" i="1"/>
  <c r="F447" i="1" s="1"/>
  <c r="F446" i="1" s="1"/>
  <c r="F463" i="1"/>
  <c r="G463" i="1"/>
  <c r="G524" i="1"/>
  <c r="G523" i="1" s="1"/>
  <c r="F524" i="1"/>
  <c r="F523" i="1" s="1"/>
  <c r="E524" i="1"/>
  <c r="E523" i="1" s="1"/>
  <c r="G518" i="1"/>
  <c r="F518" i="1"/>
  <c r="G515" i="1"/>
  <c r="F515" i="1"/>
  <c r="E515" i="1"/>
  <c r="G511" i="1"/>
  <c r="G510" i="1" s="1"/>
  <c r="F511" i="1"/>
  <c r="F510" i="1" s="1"/>
  <c r="E511" i="1"/>
  <c r="E510" i="1" s="1"/>
  <c r="G505" i="1"/>
  <c r="F505" i="1"/>
  <c r="E505" i="1"/>
  <c r="G502" i="1"/>
  <c r="F502" i="1"/>
  <c r="E502" i="1"/>
  <c r="G499" i="1"/>
  <c r="F499" i="1"/>
  <c r="E499" i="1"/>
  <c r="G497" i="1"/>
  <c r="F497" i="1"/>
  <c r="E497" i="1"/>
  <c r="G495" i="1"/>
  <c r="F495" i="1"/>
  <c r="E495" i="1"/>
  <c r="G489" i="1"/>
  <c r="G485" i="1" s="1"/>
  <c r="F489" i="1"/>
  <c r="F485" i="1" s="1"/>
  <c r="E489" i="1"/>
  <c r="E485" i="1" s="1"/>
  <c r="G480" i="1"/>
  <c r="G479" i="1" s="1"/>
  <c r="F480" i="1"/>
  <c r="F479" i="1" s="1"/>
  <c r="E480" i="1"/>
  <c r="E479" i="1" s="1"/>
  <c r="G473" i="1"/>
  <c r="G472" i="1" s="1"/>
  <c r="F473" i="1"/>
  <c r="F472" i="1" s="1"/>
  <c r="E473" i="1"/>
  <c r="E472" i="1" s="1"/>
  <c r="E448" i="1"/>
  <c r="E447" i="1" s="1"/>
  <c r="E370" i="1"/>
  <c r="E365" i="1" s="1"/>
  <c r="E391" i="1" l="1"/>
  <c r="E390" i="1" s="1"/>
  <c r="E389" i="1" s="1"/>
  <c r="G391" i="1"/>
  <c r="G390" i="1" s="1"/>
  <c r="G389" i="1" s="1"/>
  <c r="G363" i="1"/>
  <c r="G362" i="1" s="1"/>
  <c r="F391" i="1"/>
  <c r="F390" i="1" s="1"/>
  <c r="F389" i="1" s="1"/>
  <c r="E484" i="1"/>
  <c r="F484" i="1"/>
  <c r="E446" i="1"/>
  <c r="G484" i="1"/>
  <c r="F363" i="1"/>
  <c r="F362" i="1" s="1"/>
  <c r="F462" i="1"/>
  <c r="F445" i="1" s="1"/>
  <c r="G462" i="1"/>
  <c r="G445" i="1" s="1"/>
  <c r="F507" i="1"/>
  <c r="F504" i="1" s="1"/>
  <c r="E507" i="1"/>
  <c r="E504" i="1" s="1"/>
  <c r="G514" i="1"/>
  <c r="G513" i="1" s="1"/>
  <c r="F471" i="1"/>
  <c r="F470" i="1" s="1"/>
  <c r="E514" i="1"/>
  <c r="E513" i="1" s="1"/>
  <c r="G507" i="1"/>
  <c r="G504" i="1" s="1"/>
  <c r="E364" i="1"/>
  <c r="E363" i="1" s="1"/>
  <c r="E362" i="1" s="1"/>
  <c r="F494" i="1"/>
  <c r="G494" i="1"/>
  <c r="F514" i="1"/>
  <c r="F513" i="1" s="1"/>
  <c r="E471" i="1"/>
  <c r="E470" i="1" s="1"/>
  <c r="E463" i="1" s="1"/>
  <c r="E462" i="1" s="1"/>
  <c r="E494" i="1"/>
  <c r="G471" i="1"/>
  <c r="G470" i="1" s="1"/>
  <c r="G225" i="1"/>
  <c r="G224" i="1" s="1"/>
  <c r="F225" i="1"/>
  <c r="F224" i="1" s="1"/>
  <c r="E225" i="1"/>
  <c r="E224" i="1" s="1"/>
  <c r="G220" i="1"/>
  <c r="G219" i="1" s="1"/>
  <c r="F220" i="1"/>
  <c r="F219" i="1" s="1"/>
  <c r="E220" i="1"/>
  <c r="E219" i="1" s="1"/>
  <c r="G216" i="1"/>
  <c r="F216" i="1"/>
  <c r="E216" i="1"/>
  <c r="G212" i="1"/>
  <c r="F212" i="1"/>
  <c r="E212" i="1"/>
  <c r="G208" i="1"/>
  <c r="G203" i="1" s="1"/>
  <c r="G202" i="1" s="1"/>
  <c r="F208" i="1"/>
  <c r="F203" i="1" s="1"/>
  <c r="F202" i="1" s="1"/>
  <c r="E208" i="1"/>
  <c r="E203" i="1" s="1"/>
  <c r="E202" i="1" s="1"/>
  <c r="G188" i="1"/>
  <c r="F188" i="1"/>
  <c r="E188" i="1"/>
  <c r="G198" i="1"/>
  <c r="F198" i="1"/>
  <c r="E198" i="1"/>
  <c r="G190" i="1"/>
  <c r="F190" i="1"/>
  <c r="E190" i="1"/>
  <c r="G182" i="1"/>
  <c r="F182" i="1"/>
  <c r="E182" i="1"/>
  <c r="G178" i="1"/>
  <c r="F178" i="1"/>
  <c r="E178" i="1"/>
  <c r="G168" i="1"/>
  <c r="F168" i="1"/>
  <c r="E168" i="1"/>
  <c r="G166" i="1"/>
  <c r="F166" i="1"/>
  <c r="E166" i="1"/>
  <c r="G164" i="1"/>
  <c r="F164" i="1"/>
  <c r="E164" i="1"/>
  <c r="G160" i="1"/>
  <c r="F160" i="1"/>
  <c r="E160" i="1"/>
  <c r="G158" i="1"/>
  <c r="F158" i="1"/>
  <c r="E158" i="1"/>
  <c r="G152" i="1"/>
  <c r="F152" i="1"/>
  <c r="E152" i="1"/>
  <c r="G150" i="1"/>
  <c r="F150" i="1"/>
  <c r="E150" i="1"/>
  <c r="G148" i="1"/>
  <c r="F148" i="1"/>
  <c r="E148" i="1"/>
  <c r="G146" i="1"/>
  <c r="F146" i="1"/>
  <c r="E146" i="1"/>
  <c r="G140" i="1"/>
  <c r="G139" i="1" s="1"/>
  <c r="G138" i="1" s="1"/>
  <c r="G137" i="1" s="1"/>
  <c r="G136" i="1" s="1"/>
  <c r="F140" i="1"/>
  <c r="F139" i="1" s="1"/>
  <c r="F138" i="1" s="1"/>
  <c r="F137" i="1" s="1"/>
  <c r="F136" i="1" s="1"/>
  <c r="E140" i="1"/>
  <c r="E139" i="1" s="1"/>
  <c r="E138" i="1" s="1"/>
  <c r="E137" i="1" s="1"/>
  <c r="E136" i="1" s="1"/>
  <c r="E131" i="1"/>
  <c r="E130" i="1" s="1"/>
  <c r="E129" i="1" s="1"/>
  <c r="E127" i="1"/>
  <c r="E126" i="1" s="1"/>
  <c r="E125" i="1" s="1"/>
  <c r="E122" i="1"/>
  <c r="E120" i="1"/>
  <c r="E116" i="1"/>
  <c r="E114" i="1"/>
  <c r="E101" i="1"/>
  <c r="E173" i="1" l="1"/>
  <c r="E111" i="1"/>
  <c r="G173" i="1"/>
  <c r="F173" i="1"/>
  <c r="E445" i="1"/>
  <c r="E211" i="1"/>
  <c r="E210" i="1" s="1"/>
  <c r="E201" i="1" s="1"/>
  <c r="F211" i="1"/>
  <c r="F210" i="1" s="1"/>
  <c r="F201" i="1" s="1"/>
  <c r="G211" i="1"/>
  <c r="G210" i="1" s="1"/>
  <c r="G201" i="1" s="1"/>
  <c r="E157" i="1"/>
  <c r="E156" i="1" s="1"/>
  <c r="E155" i="1" s="1"/>
  <c r="E154" i="1" s="1"/>
  <c r="F157" i="1"/>
  <c r="F156" i="1" s="1"/>
  <c r="F155" i="1" s="1"/>
  <c r="F154" i="1" s="1"/>
  <c r="G157" i="1"/>
  <c r="G156" i="1" s="1"/>
  <c r="G155" i="1" s="1"/>
  <c r="G154" i="1" s="1"/>
  <c r="G493" i="1"/>
  <c r="G483" i="1" s="1"/>
  <c r="G482" i="1" s="1"/>
  <c r="G361" i="1" s="1"/>
  <c r="E194" i="1"/>
  <c r="G218" i="1"/>
  <c r="E493" i="1"/>
  <c r="E483" i="1" s="1"/>
  <c r="E482" i="1" s="1"/>
  <c r="F493" i="1"/>
  <c r="F483" i="1" s="1"/>
  <c r="F482" i="1" s="1"/>
  <c r="F361" i="1" s="1"/>
  <c r="G145" i="1"/>
  <c r="G144" i="1" s="1"/>
  <c r="G143" i="1" s="1"/>
  <c r="G142" i="1" s="1"/>
  <c r="E218" i="1"/>
  <c r="E119" i="1"/>
  <c r="E118" i="1" s="1"/>
  <c r="G98" i="1"/>
  <c r="G194" i="1"/>
  <c r="F218" i="1"/>
  <c r="F194" i="1"/>
  <c r="E145" i="1"/>
  <c r="E144" i="1" s="1"/>
  <c r="E143" i="1" s="1"/>
  <c r="E142" i="1" s="1"/>
  <c r="F98" i="1"/>
  <c r="E110" i="1"/>
  <c r="E100" i="1"/>
  <c r="E99" i="1" s="1"/>
  <c r="E98" i="1" s="1"/>
  <c r="F145" i="1"/>
  <c r="F144" i="1" s="1"/>
  <c r="F143" i="1" s="1"/>
  <c r="F142" i="1" s="1"/>
  <c r="E200" i="1" l="1"/>
  <c r="E361" i="1"/>
  <c r="F200" i="1"/>
  <c r="F172" i="1"/>
  <c r="F171" i="1" s="1"/>
  <c r="F170" i="1" s="1"/>
  <c r="E172" i="1"/>
  <c r="E171" i="1" s="1"/>
  <c r="E170" i="1" s="1"/>
  <c r="G172" i="1"/>
  <c r="G171" i="1" s="1"/>
  <c r="G170" i="1" s="1"/>
  <c r="G107" i="1"/>
  <c r="E109" i="1"/>
  <c r="E108" i="1" s="1"/>
  <c r="E107" i="1" s="1"/>
  <c r="F107" i="1"/>
  <c r="G200" i="1"/>
  <c r="F135" i="1" l="1"/>
  <c r="G135" i="1"/>
  <c r="E135" i="1"/>
  <c r="G627" i="1"/>
  <c r="F627" i="1"/>
  <c r="E627" i="1"/>
  <c r="G624" i="1"/>
  <c r="F624" i="1"/>
  <c r="E624" i="1"/>
  <c r="G621" i="1"/>
  <c r="F621" i="1"/>
  <c r="E621" i="1"/>
  <c r="G615" i="1"/>
  <c r="G614" i="1" s="1"/>
  <c r="G613" i="1" s="1"/>
  <c r="F615" i="1"/>
  <c r="F614" i="1" s="1"/>
  <c r="F613" i="1" s="1"/>
  <c r="E615" i="1"/>
  <c r="E614" i="1" s="1"/>
  <c r="E613" i="1" s="1"/>
  <c r="G610" i="1"/>
  <c r="F610" i="1"/>
  <c r="E610" i="1"/>
  <c r="G606" i="1"/>
  <c r="F606" i="1"/>
  <c r="E606" i="1"/>
  <c r="G604" i="1"/>
  <c r="F604" i="1"/>
  <c r="E604" i="1"/>
  <c r="G598" i="1"/>
  <c r="G597" i="1" s="1"/>
  <c r="G596" i="1" s="1"/>
  <c r="F598" i="1"/>
  <c r="F597" i="1" s="1"/>
  <c r="F596" i="1" s="1"/>
  <c r="E598" i="1"/>
  <c r="E597" i="1" s="1"/>
  <c r="E596" i="1" s="1"/>
  <c r="G594" i="1"/>
  <c r="G593" i="1" s="1"/>
  <c r="G592" i="1" s="1"/>
  <c r="F594" i="1"/>
  <c r="F593" i="1" s="1"/>
  <c r="F592" i="1" s="1"/>
  <c r="E594" i="1"/>
  <c r="E593" i="1" s="1"/>
  <c r="E592" i="1" s="1"/>
  <c r="G590" i="1"/>
  <c r="G589" i="1" s="1"/>
  <c r="G588" i="1" s="1"/>
  <c r="F590" i="1"/>
  <c r="F589" i="1" s="1"/>
  <c r="F588" i="1" s="1"/>
  <c r="E590" i="1"/>
  <c r="E589" i="1" s="1"/>
  <c r="E588" i="1" s="1"/>
  <c r="G585" i="1"/>
  <c r="F585" i="1"/>
  <c r="E585" i="1"/>
  <c r="G583" i="1"/>
  <c r="F583" i="1"/>
  <c r="E583" i="1"/>
  <c r="G581" i="1"/>
  <c r="F581" i="1"/>
  <c r="E581" i="1"/>
  <c r="G579" i="1"/>
  <c r="F579" i="1"/>
  <c r="E579" i="1"/>
  <c r="G577" i="1"/>
  <c r="F577" i="1"/>
  <c r="E577" i="1"/>
  <c r="G575" i="1"/>
  <c r="F575" i="1"/>
  <c r="E575" i="1"/>
  <c r="G571" i="1"/>
  <c r="G570" i="1" s="1"/>
  <c r="G569" i="1" s="1"/>
  <c r="F571" i="1"/>
  <c r="F570" i="1" s="1"/>
  <c r="F569" i="1" s="1"/>
  <c r="E571" i="1"/>
  <c r="E570" i="1" s="1"/>
  <c r="E569" i="1" s="1"/>
  <c r="G349" i="1"/>
  <c r="G348" i="1" s="1"/>
  <c r="G347" i="1" s="1"/>
  <c r="F349" i="1"/>
  <c r="F348" i="1" s="1"/>
  <c r="F347" i="1" s="1"/>
  <c r="E349" i="1"/>
  <c r="E348" i="1" s="1"/>
  <c r="E347" i="1" s="1"/>
  <c r="G342" i="1"/>
  <c r="G341" i="1" s="1"/>
  <c r="G340" i="1" s="1"/>
  <c r="F342" i="1"/>
  <c r="F341" i="1" s="1"/>
  <c r="F340" i="1" s="1"/>
  <c r="E342" i="1"/>
  <c r="E341" i="1" s="1"/>
  <c r="E340" i="1" s="1"/>
  <c r="G338" i="1"/>
  <c r="G337" i="1" s="1"/>
  <c r="G336" i="1" s="1"/>
  <c r="G335" i="1" s="1"/>
  <c r="F338" i="1"/>
  <c r="F337" i="1" s="1"/>
  <c r="F336" i="1" s="1"/>
  <c r="F335" i="1" s="1"/>
  <c r="E338" i="1"/>
  <c r="E337" i="1" s="1"/>
  <c r="E336" i="1" s="1"/>
  <c r="E335" i="1" s="1"/>
  <c r="G332" i="1"/>
  <c r="G331" i="1" s="1"/>
  <c r="G327" i="1" s="1"/>
  <c r="F332" i="1"/>
  <c r="F331" i="1" s="1"/>
  <c r="F327" i="1" s="1"/>
  <c r="E332" i="1"/>
  <c r="E331" i="1" s="1"/>
  <c r="E327" i="1" s="1"/>
  <c r="E320" i="1"/>
  <c r="E319" i="1" s="1"/>
  <c r="G314" i="1"/>
  <c r="F314" i="1"/>
  <c r="E314" i="1"/>
  <c r="G312" i="1"/>
  <c r="F312" i="1"/>
  <c r="E312" i="1"/>
  <c r="G310" i="1"/>
  <c r="F310" i="1"/>
  <c r="E310" i="1"/>
  <c r="G308" i="1"/>
  <c r="F308" i="1"/>
  <c r="E308" i="1"/>
  <c r="G306" i="1"/>
  <c r="F306" i="1"/>
  <c r="E306" i="1"/>
  <c r="G304" i="1"/>
  <c r="F304" i="1"/>
  <c r="E304" i="1"/>
  <c r="G293" i="1"/>
  <c r="F293" i="1"/>
  <c r="E293" i="1"/>
  <c r="G291" i="1"/>
  <c r="F291" i="1"/>
  <c r="E291" i="1"/>
  <c r="G288" i="1"/>
  <c r="F288" i="1"/>
  <c r="E288" i="1"/>
  <c r="G286" i="1"/>
  <c r="F286" i="1"/>
  <c r="E286" i="1"/>
  <c r="E284" i="1"/>
  <c r="G272" i="1"/>
  <c r="F272" i="1"/>
  <c r="E272" i="1"/>
  <c r="G260" i="1"/>
  <c r="G259" i="1" s="1"/>
  <c r="G258" i="1" s="1"/>
  <c r="F260" i="1"/>
  <c r="F259" i="1" s="1"/>
  <c r="F258" i="1" s="1"/>
  <c r="E260" i="1"/>
  <c r="E259" i="1" s="1"/>
  <c r="E258" i="1" s="1"/>
  <c r="G256" i="1"/>
  <c r="G255" i="1" s="1"/>
  <c r="F256" i="1"/>
  <c r="F255" i="1" s="1"/>
  <c r="E256" i="1"/>
  <c r="E255" i="1" s="1"/>
  <c r="G253" i="1"/>
  <c r="G252" i="1" s="1"/>
  <c r="F253" i="1"/>
  <c r="F252" i="1" s="1"/>
  <c r="E253" i="1"/>
  <c r="E252" i="1" s="1"/>
  <c r="G248" i="1"/>
  <c r="G247" i="1" s="1"/>
  <c r="G246" i="1" s="1"/>
  <c r="F248" i="1"/>
  <c r="F247" i="1" s="1"/>
  <c r="F246" i="1" s="1"/>
  <c r="E248" i="1"/>
  <c r="E247" i="1" s="1"/>
  <c r="E246" i="1" s="1"/>
  <c r="G244" i="1"/>
  <c r="G243" i="1" s="1"/>
  <c r="G242" i="1" s="1"/>
  <c r="F244" i="1"/>
  <c r="F243" i="1" s="1"/>
  <c r="F242" i="1" s="1"/>
  <c r="E244" i="1"/>
  <c r="E243" i="1" s="1"/>
  <c r="E242" i="1" s="1"/>
  <c r="G238" i="1"/>
  <c r="G237" i="1" s="1"/>
  <c r="F238" i="1"/>
  <c r="F237" i="1" s="1"/>
  <c r="E238" i="1"/>
  <c r="E237" i="1" s="1"/>
  <c r="G235" i="1"/>
  <c r="G231" i="1" s="1"/>
  <c r="F235" i="1"/>
  <c r="F231" i="1" s="1"/>
  <c r="E235" i="1"/>
  <c r="E231" i="1" s="1"/>
  <c r="E301" i="1" l="1"/>
  <c r="G265" i="1"/>
  <c r="G301" i="1"/>
  <c r="E265" i="1"/>
  <c r="F265" i="1"/>
  <c r="F301" i="1"/>
  <c r="E230" i="1"/>
  <c r="F603" i="1"/>
  <c r="F602" i="1" s="1"/>
  <c r="F601" i="1" s="1"/>
  <c r="E603" i="1"/>
  <c r="E602" i="1" s="1"/>
  <c r="E601" i="1" s="1"/>
  <c r="G603" i="1"/>
  <c r="G602" i="1" s="1"/>
  <c r="G601" i="1" s="1"/>
  <c r="F620" i="1"/>
  <c r="F619" i="1" s="1"/>
  <c r="F612" i="1" s="1"/>
  <c r="F290" i="1"/>
  <c r="E574" i="1"/>
  <c r="G574" i="1"/>
  <c r="G620" i="1"/>
  <c r="G619" i="1" s="1"/>
  <c r="G612" i="1" s="1"/>
  <c r="F251" i="1"/>
  <c r="F250" i="1" s="1"/>
  <c r="G334" i="1"/>
  <c r="F574" i="1"/>
  <c r="E620" i="1"/>
  <c r="E619" i="1" s="1"/>
  <c r="E612" i="1" s="1"/>
  <c r="G587" i="1"/>
  <c r="G290" i="1"/>
  <c r="E587" i="1"/>
  <c r="F587" i="1"/>
  <c r="E334" i="1"/>
  <c r="E290" i="1"/>
  <c r="G251" i="1"/>
  <c r="G250" i="1" s="1"/>
  <c r="E251" i="1"/>
  <c r="E250" i="1" s="1"/>
  <c r="F334" i="1"/>
  <c r="E649" i="1"/>
  <c r="F652" i="1"/>
  <c r="G652" i="1"/>
  <c r="E652" i="1"/>
  <c r="F656" i="1"/>
  <c r="G656" i="1"/>
  <c r="E656" i="1"/>
  <c r="F654" i="1"/>
  <c r="G654" i="1"/>
  <c r="E654" i="1"/>
  <c r="F649" i="1"/>
  <c r="G649" i="1"/>
  <c r="F644" i="1"/>
  <c r="G644" i="1"/>
  <c r="E644" i="1"/>
  <c r="E643" i="1" s="1"/>
  <c r="F636" i="1"/>
  <c r="G636" i="1"/>
  <c r="E636" i="1"/>
  <c r="F634" i="1"/>
  <c r="G634" i="1"/>
  <c r="E634" i="1"/>
  <c r="E264" i="1" l="1"/>
  <c r="E263" i="1" s="1"/>
  <c r="E262" i="1" s="1"/>
  <c r="G300" i="1"/>
  <c r="G299" i="1" s="1"/>
  <c r="G298" i="1" s="1"/>
  <c r="F300" i="1"/>
  <c r="F299" i="1" s="1"/>
  <c r="F298" i="1" s="1"/>
  <c r="E300" i="1"/>
  <c r="E299" i="1" s="1"/>
  <c r="E298" i="1" s="1"/>
  <c r="G264" i="1"/>
  <c r="G263" i="1" s="1"/>
  <c r="G262" i="1" s="1"/>
  <c r="F264" i="1"/>
  <c r="F263" i="1" s="1"/>
  <c r="F262" i="1" s="1"/>
  <c r="E633" i="1"/>
  <c r="E632" i="1" s="1"/>
  <c r="E631" i="1" s="1"/>
  <c r="E648" i="1"/>
  <c r="E639" i="1" s="1"/>
  <c r="F600" i="1"/>
  <c r="G573" i="1"/>
  <c r="G633" i="1"/>
  <c r="G632" i="1" s="1"/>
  <c r="E573" i="1"/>
  <c r="F228" i="1"/>
  <c r="G600" i="1"/>
  <c r="G228" i="1"/>
  <c r="F648" i="1"/>
  <c r="F573" i="1"/>
  <c r="E600" i="1"/>
  <c r="F633" i="1"/>
  <c r="F632" i="1" s="1"/>
  <c r="G648" i="1"/>
  <c r="E228" i="1"/>
  <c r="F554" i="1"/>
  <c r="F553" i="1" s="1"/>
  <c r="F552" i="1" s="1"/>
  <c r="G554" i="1"/>
  <c r="G553" i="1" s="1"/>
  <c r="G552" i="1" s="1"/>
  <c r="F565" i="1"/>
  <c r="F564" i="1" s="1"/>
  <c r="G565" i="1"/>
  <c r="G564" i="1" s="1"/>
  <c r="E565" i="1"/>
  <c r="E564" i="1" s="1"/>
  <c r="F562" i="1"/>
  <c r="G562" i="1"/>
  <c r="E562" i="1"/>
  <c r="F559" i="1"/>
  <c r="G559" i="1"/>
  <c r="E559" i="1"/>
  <c r="F548" i="1"/>
  <c r="G548" i="1"/>
  <c r="E548" i="1"/>
  <c r="F541" i="1"/>
  <c r="G541" i="1"/>
  <c r="E541" i="1"/>
  <c r="E538" i="1" s="1"/>
  <c r="F538" i="1" l="1"/>
  <c r="F537" i="1" s="1"/>
  <c r="G538" i="1"/>
  <c r="G537" i="1" s="1"/>
  <c r="E227" i="1"/>
  <c r="E568" i="1"/>
  <c r="F227" i="1"/>
  <c r="F568" i="1"/>
  <c r="G568" i="1"/>
  <c r="G227" i="1"/>
  <c r="G558" i="1"/>
  <c r="G557" i="1" s="1"/>
  <c r="G551" i="1" s="1"/>
  <c r="F558" i="1"/>
  <c r="F557" i="1" s="1"/>
  <c r="F551" i="1" s="1"/>
  <c r="E558" i="1"/>
  <c r="E557" i="1" s="1"/>
  <c r="E73" i="1"/>
  <c r="E554" i="1" l="1"/>
  <c r="E553" i="1" s="1"/>
  <c r="E552" i="1" s="1"/>
  <c r="E551" i="1" s="1"/>
  <c r="E537" i="1"/>
  <c r="G679" i="1" l="1"/>
  <c r="G678" i="1" s="1"/>
  <c r="G677" i="1" s="1"/>
  <c r="G676" i="1" s="1"/>
  <c r="F679" i="1"/>
  <c r="F678" i="1" s="1"/>
  <c r="F677" i="1" s="1"/>
  <c r="F676" i="1" s="1"/>
  <c r="E679" i="1"/>
  <c r="E678" i="1" s="1"/>
  <c r="E677" i="1" s="1"/>
  <c r="E676" i="1" s="1"/>
  <c r="G674" i="1"/>
  <c r="G673" i="1" s="1"/>
  <c r="G672" i="1" s="1"/>
  <c r="G671" i="1" s="1"/>
  <c r="F674" i="1"/>
  <c r="F673" i="1" s="1"/>
  <c r="F672" i="1" s="1"/>
  <c r="F671" i="1" s="1"/>
  <c r="E674" i="1"/>
  <c r="E673" i="1" s="1"/>
  <c r="E672" i="1" s="1"/>
  <c r="E671" i="1" s="1"/>
  <c r="G643" i="1"/>
  <c r="G639" i="1" s="1"/>
  <c r="F643" i="1"/>
  <c r="E638" i="1"/>
  <c r="E630" i="1" s="1"/>
  <c r="G547" i="1"/>
  <c r="G546" i="1" s="1"/>
  <c r="F547" i="1"/>
  <c r="F546" i="1" s="1"/>
  <c r="E547" i="1"/>
  <c r="E546" i="1" s="1"/>
  <c r="G531" i="1"/>
  <c r="G530" i="1" s="1"/>
  <c r="F531" i="1"/>
  <c r="F530" i="1" s="1"/>
  <c r="E531" i="1"/>
  <c r="E530" i="1" s="1"/>
  <c r="E96" i="1"/>
  <c r="E95" i="1" s="1"/>
  <c r="E94" i="1" s="1"/>
  <c r="E93" i="1" s="1"/>
  <c r="E89" i="1"/>
  <c r="E88" i="1" s="1"/>
  <c r="E85" i="1"/>
  <c r="E84" i="1" s="1"/>
  <c r="E80" i="1"/>
  <c r="E69" i="1"/>
  <c r="E65" i="1"/>
  <c r="E64" i="1" s="1"/>
  <c r="E63" i="1" s="1"/>
  <c r="E59" i="1"/>
  <c r="E58" i="1" s="1"/>
  <c r="E57" i="1" s="1"/>
  <c r="E53" i="1"/>
  <c r="E52" i="1" s="1"/>
  <c r="E51" i="1" s="1"/>
  <c r="E40" i="1"/>
  <c r="E34" i="1"/>
  <c r="E30" i="1"/>
  <c r="E26" i="1"/>
  <c r="E24" i="1"/>
  <c r="E22" i="1"/>
  <c r="E20" i="1"/>
  <c r="E16" i="1"/>
  <c r="E15" i="1" s="1"/>
  <c r="E14" i="1" s="1"/>
  <c r="G638" i="1" l="1"/>
  <c r="F639" i="1"/>
  <c r="F638" i="1" s="1"/>
  <c r="E529" i="1"/>
  <c r="E528" i="1" s="1"/>
  <c r="E527" i="1" s="1"/>
  <c r="F529" i="1"/>
  <c r="F528" i="1" s="1"/>
  <c r="F527" i="1" s="1"/>
  <c r="G529" i="1"/>
  <c r="G528" i="1" s="1"/>
  <c r="G527" i="1" s="1"/>
  <c r="E68" i="1"/>
  <c r="E46" i="1"/>
  <c r="E39" i="1" s="1"/>
  <c r="E33" i="1" s="1"/>
  <c r="E32" i="1" s="1"/>
  <c r="E19" i="1"/>
  <c r="E18" i="1" s="1"/>
  <c r="G631" i="1"/>
  <c r="F631" i="1"/>
  <c r="E83" i="1"/>
  <c r="E82" i="1" s="1"/>
  <c r="E550" i="1"/>
  <c r="F630" i="1" l="1"/>
  <c r="G630" i="1"/>
  <c r="F550" i="1"/>
  <c r="F526" i="1" s="1"/>
  <c r="E67" i="1"/>
  <c r="E13" i="1" s="1"/>
  <c r="G550" i="1"/>
  <c r="G526" i="1" s="1"/>
  <c r="E526" i="1"/>
  <c r="F682" i="1" l="1"/>
  <c r="E682" i="1"/>
  <c r="G682" i="1"/>
</calcChain>
</file>

<file path=xl/sharedStrings.xml><?xml version="1.0" encoding="utf-8"?>
<sst xmlns="http://schemas.openxmlformats.org/spreadsheetml/2006/main" count="2001" uniqueCount="676">
  <si>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</si>
  <si>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</si>
  <si>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</si>
  <si>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</si>
  <si>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</si>
  <si>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</si>
  <si>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</si>
  <si>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</si>
  <si>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</si>
  <si>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</si>
  <si>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</si>
  <si>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</si>
  <si>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</si>
  <si>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</si>
  <si>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</si>
  <si>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</si>
  <si>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</si>
  <si>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</si>
  <si>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</si>
  <si>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</si>
  <si>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</si>
  <si>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</si>
  <si>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</si>
  <si>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</si>
  <si>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</si>
  <si>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</si>
  <si>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</si>
  <si>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</si>
  <si>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</si>
  <si>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</si>
  <si>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</si>
  <si>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</si>
  <si>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</si>
  <si>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</si>
  <si>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</si>
  <si>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</si>
  <si>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</si>
  <si>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</si>
  <si>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</si>
  <si>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</si>
  <si>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</si>
  <si>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</si>
  <si>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</si>
  <si>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</si>
  <si>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</si>
  <si>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</si>
  <si>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</si>
  <si>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</si>
  <si>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</si>
  <si>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</si>
  <si>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</si>
  <si>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</si>
  <si>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</si>
  <si>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</si>
  <si>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</si>
  <si>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</si>
  <si>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</si>
  <si>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</si>
  <si>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</si>
  <si>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</si>
  <si>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</si>
  <si>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</si>
  <si>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</si>
  <si>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оборона</t>
  </si>
  <si>
    <t>0200</t>
  </si>
  <si>
    <t>Мобилизационная подготовка экономики</t>
  </si>
  <si>
    <t>0204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</si>
  <si>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</si>
  <si>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</si>
  <si>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</si>
  <si>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</si>
  <si>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</si>
  <si>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</si>
  <si>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</si>
  <si>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</si>
  <si>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</si>
  <si>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</si>
  <si>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</si>
  <si>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</si>
  <si>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</si>
  <si>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08 4 01 S7110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</si>
  <si>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</si>
  <si>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</si>
  <si>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</si>
  <si>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</si>
  <si>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</si>
  <si>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</si>
  <si>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</si>
  <si>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</si>
  <si>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</si>
  <si>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</si>
  <si>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</si>
  <si>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</si>
  <si>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</si>
  <si>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</si>
  <si>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</si>
  <si>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</si>
  <si>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</si>
  <si>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</si>
  <si>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</si>
  <si>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</si>
  <si>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</si>
  <si>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</si>
  <si>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</si>
  <si>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</si>
  <si>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</si>
  <si>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</si>
  <si>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</si>
  <si>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</si>
  <si>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</si>
  <si>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</si>
  <si>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</si>
  <si>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</si>
  <si>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</si>
  <si>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</si>
  <si>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</si>
  <si>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</si>
  <si>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</si>
  <si>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</si>
  <si>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</si>
  <si>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</si>
  <si>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</si>
  <si>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</si>
  <si>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</si>
  <si>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</si>
  <si>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</si>
  <si>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</si>
  <si>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</si>
  <si>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</si>
  <si>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</si>
  <si>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</si>
  <si>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</si>
  <si>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</si>
  <si>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</si>
  <si>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</si>
  <si>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</si>
  <si>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</si>
  <si>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</si>
  <si>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</si>
  <si>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</si>
  <si>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</si>
  <si>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</si>
  <si>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</si>
  <si>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</si>
  <si>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</si>
  <si>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</si>
  <si>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</si>
  <si>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</si>
  <si>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</si>
  <si>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</si>
  <si>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</si>
  <si>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</si>
  <si>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</si>
  <si>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</si>
  <si>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</si>
  <si>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</si>
  <si>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</si>
  <si>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</si>
  <si>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</si>
  <si>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</si>
  <si>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</si>
  <si>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</si>
  <si>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</si>
  <si>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</si>
  <si>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</si>
  <si>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</si>
  <si>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</si>
  <si>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</si>
  <si>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</si>
  <si>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</si>
  <si>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</si>
  <si>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</si>
  <si>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</si>
  <si>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04 1 02 00000</t>
  </si>
  <si>
    <t xml:space="preserve">Общее образование </t>
  </si>
  <si>
    <t>0702</t>
  </si>
  <si>
    <t>Основное мероприятие "Региональный проект "Современная школа"</t>
  </si>
  <si>
    <t>04 1 E1 00000</t>
  </si>
  <si>
    <t>Дополнительное образование детей</t>
  </si>
  <si>
    <t>0703</t>
  </si>
  <si>
    <t>Основное мероприятие "Развитие инфраструктуры  дошкольного, общего и дополнительного образования"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</si>
  <si>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</si>
  <si>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</si>
  <si>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</si>
  <si>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</si>
  <si>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</si>
  <si>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</si>
  <si>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</si>
  <si>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</si>
  <si>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</si>
  <si>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</si>
  <si>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</si>
  <si>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</si>
  <si>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</si>
  <si>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 xml:space="preserve">Культура, кинематография </t>
  </si>
  <si>
    <t>0800</t>
  </si>
  <si>
    <t>Другие вопросы  в области культуры, кинематографии</t>
  </si>
  <si>
    <t>0804</t>
  </si>
  <si>
    <t>Муниципальная программа "Развитие и сохранение культуры в городе  Благовещенске"</t>
  </si>
  <si>
    <t>05 0 00 00000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</si>
  <si>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</si>
  <si>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</si>
  <si>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</si>
  <si>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</si>
  <si>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400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</si>
  <si>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</si>
  <si>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</si>
  <si>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</si>
  <si>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</si>
  <si>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</si>
  <si>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</si>
  <si>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</si>
  <si>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</si>
  <si>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</si>
  <si>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</si>
  <si>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</si>
  <si>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</si>
  <si>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</si>
  <si>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</si>
  <si>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</si>
  <si>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</si>
  <si>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</si>
  <si>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</si>
  <si>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</si>
  <si>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</si>
  <si>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</si>
  <si>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</si>
  <si>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</si>
  <si>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</si>
  <si>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</si>
  <si>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</si>
  <si>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</si>
  <si>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</si>
  <si>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</si>
  <si>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</si>
  <si>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</si>
  <si>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</si>
  <si>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</si>
  <si>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</si>
  <si>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</si>
  <si>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</si>
  <si>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</si>
  <si>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</si>
  <si>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</si>
  <si>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</si>
  <si>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</si>
  <si>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</si>
  <si>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</si>
  <si>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</si>
  <si>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</si>
  <si>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</si>
  <si>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</si>
  <si>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</si>
  <si>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</si>
  <si>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</si>
  <si>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</si>
  <si>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</si>
  <si>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</si>
  <si>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</si>
  <si>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</si>
  <si>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(муниципального) долга</t>
  </si>
  <si>
    <t>1300</t>
  </si>
  <si>
    <t>Обслуживание государственного (муниципального) внутреннего 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</si>
  <si>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</si>
  <si>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</si>
  <si>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</si>
  <si>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</si>
  <si>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</si>
  <si>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</si>
  <si>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</si>
  <si>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</si>
  <si>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</si>
  <si>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</si>
  <si>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</si>
  <si>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</si>
  <si>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</si>
  <si>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</si>
  <si>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</si>
  <si>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</si>
  <si>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</si>
  <si>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</si>
  <si>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</si>
  <si>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</si>
  <si>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</si>
  <si>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</si>
  <si>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</si>
  <si>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</si>
  <si>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</si>
  <si>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</si>
  <si>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</si>
  <si>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</si>
  <si>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</si>
  <si>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</si>
  <si>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</si>
  <si>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</si>
  <si>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</si>
  <si>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</si>
  <si>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</si>
  <si>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</si>
  <si>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</si>
  <si>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</si>
  <si>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</si>
  <si>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</si>
  <si>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</si>
  <si>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</si>
  <si>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</si>
  <si>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</si>
  <si>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</si>
  <si>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</si>
  <si>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</si>
  <si>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</si>
  <si>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</si>
  <si>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</si>
  <si>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</si>
  <si>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</si>
  <si>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</si>
  <si>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</si>
  <si>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</si>
  <si>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</si>
  <si>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</si>
  <si>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</si>
  <si>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</si>
  <si>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</si>
  <si>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</si>
  <si>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</si>
  <si>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</si>
  <si>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</si>
  <si>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</si>
  <si>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</si>
  <si>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</si>
  <si>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</si>
  <si>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</si>
  <si>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</si>
  <si>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</si>
  <si>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</si>
  <si>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</si>
  <si>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</si>
  <si>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</si>
  <si>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</si>
  <si>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</si>
  <si>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</si>
  <si>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</si>
  <si>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</si>
  <si>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</si>
  <si>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</si>
  <si>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</si>
  <si>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</si>
  <si>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</si>
  <si>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</si>
  <si>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</si>
  <si>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</si>
  <si>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</si>
  <si>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</si>
  <si>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04 1 01 88500</t>
  </si>
  <si>
    <t>600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</si>
  <si>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</si>
  <si>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</si>
  <si>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</si>
  <si>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</si>
  <si>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</si>
  <si>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</si>
  <si>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</si>
  <si>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</si>
  <si>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</si>
  <si>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</si>
  <si>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</si>
  <si>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</si>
  <si>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</si>
  <si>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</si>
  <si>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</si>
  <si>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</si>
  <si>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</si>
  <si>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</si>
  <si>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</si>
  <si>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</si>
  <si>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04 1 01 53030</t>
  </si>
  <si>
    <t>04 1 01 80740</t>
  </si>
  <si>
    <t>04 1 02 S8570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</si>
  <si>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</si>
  <si>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</si>
  <si>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</si>
  <si>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</si>
  <si>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</si>
  <si>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</si>
  <si>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Подпрограмма  "Развитие системы защиты прав детей"</t>
  </si>
  <si>
    <t>04 2 00 00000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</si>
  <si>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</si>
  <si>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</si>
  <si>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</si>
  <si>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</si>
  <si>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</si>
  <si>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Другие вопросы в области образования</t>
  </si>
  <si>
    <t>0709</t>
  </si>
  <si>
    <t>04 1 01 87250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</si>
  <si>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</si>
  <si>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</si>
  <si>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</si>
  <si>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</si>
  <si>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</si>
  <si>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</si>
  <si>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</si>
  <si>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</si>
  <si>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</si>
  <si>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</si>
  <si>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</si>
  <si>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</si>
  <si>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</si>
  <si>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</si>
  <si>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</si>
  <si>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</si>
  <si>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</si>
  <si>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</si>
  <si>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</si>
  <si>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</si>
  <si>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05 1 01 10070</t>
  </si>
  <si>
    <t>Работы по сохранению и созданию  объектов историко-культурного наследия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</si>
  <si>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</si>
  <si>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</si>
  <si>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</si>
  <si>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</si>
  <si>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</si>
  <si>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</si>
  <si>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</si>
  <si>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</si>
  <si>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</si>
  <si>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</si>
  <si>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</si>
  <si>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</si>
  <si>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</si>
  <si>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</si>
  <si>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</si>
  <si>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</si>
  <si>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</si>
  <si>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</si>
  <si>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</si>
  <si>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</si>
  <si>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</si>
  <si>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</si>
  <si>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</si>
  <si>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</si>
  <si>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</si>
  <si>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 xml:space="preserve">Субсидии юридическим лицам на финансовое обеспечение(возмещение) затрат, связанных с содержанием мест общего пользования в местах массового отдыха  населения </t>
  </si>
  <si>
    <t>05 5 03 60352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</si>
  <si>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</si>
  <si>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</si>
  <si>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</si>
  <si>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</si>
  <si>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</si>
  <si>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</si>
  <si>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</si>
  <si>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</si>
  <si>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</si>
  <si>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</si>
  <si>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</si>
  <si>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</si>
  <si>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</si>
  <si>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</si>
  <si>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</si>
  <si>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</si>
  <si>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</si>
  <si>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</si>
  <si>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</si>
  <si>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</si>
  <si>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</si>
  <si>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</si>
  <si>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</si>
  <si>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</si>
  <si>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</si>
  <si>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</si>
  <si>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</si>
  <si>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</si>
  <si>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</si>
  <si>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</si>
  <si>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</si>
  <si>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</si>
  <si>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</si>
  <si>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</si>
  <si>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</si>
  <si>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</si>
  <si>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</si>
  <si>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</si>
  <si>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</si>
  <si>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</si>
  <si>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</si>
  <si>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</si>
  <si>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</si>
  <si>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</si>
  <si>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</si>
  <si>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</si>
  <si>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</si>
  <si>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</si>
  <si>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</si>
  <si>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</si>
  <si>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 расходов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</si>
  <si>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</si>
  <si>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</si>
  <si>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</si>
  <si>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</si>
  <si>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</si>
  <si>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</si>
  <si>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</si>
  <si>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</si>
  <si>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</si>
  <si>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2024 год</t>
  </si>
  <si>
    <t>04 1 02 S8560</t>
  </si>
  <si>
    <t>Модернизация систем общего образования</t>
  </si>
  <si>
    <t>04 1 02 10920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</si>
  <si>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</si>
  <si>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Техническая зашита информации</t>
  </si>
  <si>
    <t>00 0 00 00080</t>
  </si>
  <si>
    <t>08 4 01 L1130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</si>
  <si>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</si>
  <si>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</si>
  <si>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</si>
  <si>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</si>
  <si>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03 1 01 S8191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</si>
  <si>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</si>
  <si>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</si>
  <si>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</si>
  <si>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</si>
  <si>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</si>
  <si>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</si>
  <si>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</si>
  <si>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</si>
  <si>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</si>
  <si>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Финансовое обеспечение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</si>
  <si>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</si>
  <si>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Основное мероприятие "Озеленение города Благовещенска"</t>
  </si>
  <si>
    <t>03 1 01 S8192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</si>
  <si>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</si>
  <si>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</si>
  <si>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</si>
  <si>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04 1 Е1 53050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</si>
  <si>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</si>
  <si>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</si>
  <si>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08 4 01 L1131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</si>
  <si>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деятельности, группам видов расходов классификации расходов бюджетов на 2023 год и плановый период 2024 и 2025 годов</t>
  </si>
  <si>
    <t>План
 на 2023 год</t>
  </si>
  <si>
    <t>2025 год</t>
  </si>
  <si>
    <t>Основное мероприятие "Региональный проект "Жильё и городская среда"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</si>
  <si>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</si>
  <si>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</si>
  <si>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</si>
  <si>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</si>
  <si>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</si>
  <si>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</si>
  <si>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</si>
  <si>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Основное мероприятие "Обеспечение мероприятий по землеустройству и землепользованию"</t>
  </si>
  <si>
    <t>Основное мероприятие "Реализация мероприятий по развитию и сохранению образования в городе Благовещенске"</t>
  </si>
  <si>
    <t>04 1 04 00000</t>
  </si>
  <si>
    <t>Поддержка инициатив в сфере образования города Благовещенска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</si>
  <si>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</si>
  <si>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Основное мероприятие "Организация и обеспечение проведения оздоровительной кампании детей"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</si>
  <si>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</si>
  <si>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</si>
  <si>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</si>
  <si>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</si>
  <si>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 xml:space="preserve">Проведение мероприятий по энергосбережению в части замены в образовательных организациях деревянных окон на металлопластиковые 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</si>
  <si>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</si>
  <si>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Благоустройство территорий дошкольных 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</si>
  <si>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</si>
  <si>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Организация и проведение мероприятий по благоустройству территорий общеобразовательных организаций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</si>
  <si>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</si>
  <si>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02 1 01 S7713</t>
  </si>
  <si>
    <t>04 1 01 89020</t>
  </si>
  <si>
    <t>Создание новых мест в общеобразовательных организациях</t>
  </si>
  <si>
    <t>04 1 Е1 55200</t>
  </si>
  <si>
    <t>01 6 01 S0700</t>
  </si>
  <si>
    <t>04 1 04 80020</t>
  </si>
  <si>
    <t>04 1 02 S7650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</si>
  <si>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</si>
  <si>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</si>
  <si>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</si>
  <si>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</si>
  <si>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Подпрограмма "Капитальный ремонт жилищного фонда города Благовещенска"</t>
  </si>
  <si>
    <t>03 3 00 00000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</si>
  <si>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</si>
  <si>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</si>
  <si>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</si>
  <si>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</si>
  <si>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08 4 01 60291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</si>
  <si>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</si>
  <si>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</si>
  <si>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</si>
  <si>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от 08.12.2022 № 50/145</t>
  </si>
  <si>
    <t>"Приложение № 4
к решению Благовещенской
городской Думы</t>
  </si>
  <si>
    <t>"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</si>
  <si>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</si>
  <si>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</si>
  <si>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</si>
  <si>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</si>
  <si>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</si>
  <si>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</si>
  <si>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09 1 03 55051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</si>
  <si>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</t>
  </si>
  <si>
    <t>09 1 03 80511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</si>
  <si>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</si>
  <si>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09 2 01 80041</t>
  </si>
  <si>
    <t>Проведение комплексных кадастровых работ</t>
  </si>
  <si>
    <t>11 0 01 L5110</t>
  </si>
  <si>
    <t>Основное мероприятие "Региональный проект "Чистая вода"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</si>
  <si>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</si>
  <si>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00000</t>
  </si>
  <si>
    <t>03 1 F5 S0670</t>
  </si>
  <si>
    <t>Сливная станция с. Садовое, Амурская область (в т.ч. проектные работы)</t>
  </si>
  <si>
    <t>03 1 01 40660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</si>
  <si>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</si>
  <si>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</si>
  <si>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</si>
  <si>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</si>
  <si>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</si>
  <si>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08 4 01 10645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</si>
  <si>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</si>
  <si>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Совершенствование материально-технической базы для занятия физической культурой и спортом в муниципальных образованиях области</t>
  </si>
  <si>
    <t>06 0 02 S7460</t>
  </si>
  <si>
    <t>Спорт высших достижений</t>
  </si>
  <si>
    <t>1103</t>
  </si>
  <si>
    <t>06 1 00 00000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</si>
  <si>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</si>
  <si>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</si>
  <si>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03 1 01 88580</t>
  </si>
  <si>
    <t>03 1 01 88590</t>
  </si>
  <si>
    <t>Основное мероприятие "Поддержка проектов по комплексному благоустройству территорий"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</si>
  <si>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</si>
  <si>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13 0 04 00000</t>
  </si>
  <si>
    <t>13 0 04 55052</t>
  </si>
  <si>
    <t>Освещение значимых общественных и социальных объектов города Благовещенска за счет пожертвований</t>
  </si>
  <si>
    <t>04 1 02 10630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</si>
  <si>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</si>
  <si>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</si>
  <si>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"Патриотическое воспитание граждан"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</si>
  <si>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</si>
  <si>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00000</t>
  </si>
  <si>
    <t>04 1 ЕВ 51790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</si>
  <si>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</si>
  <si>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</si>
  <si>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05 3 01 10630</t>
  </si>
  <si>
    <t>Развитие сети учреждений культурно-досугового типа</t>
  </si>
  <si>
    <t>Создание модельных муниципальных библиотек</t>
  </si>
  <si>
    <t>05 4 А1 00000</t>
  </si>
  <si>
    <t>05 4 А1 55130</t>
  </si>
  <si>
    <t>01 1 F3 67483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</si>
  <si>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</si>
  <si>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</si>
  <si>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</si>
  <si>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</si>
  <si>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Реализация мероприятий в сфере реабилитации и абилитации инвалидов</t>
  </si>
  <si>
    <t>06 0 01 L5140</t>
  </si>
  <si>
    <t>06 0 05 00000</t>
  </si>
  <si>
    <t>06 0 05 L5140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</si>
  <si>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</si>
  <si>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ул.Пушкина до ул.Набережная, г.Благовещенск, Амурская область (прочие затраты)</t>
  </si>
  <si>
    <t>02 1 01 10662</t>
  </si>
  <si>
    <t>Тепловая сеть от котельной 800 квартала (вдоль ул.50 лет Октября от ул.Зеленая до ул.Шафира), проектные работы</t>
  </si>
  <si>
    <t>03 1 01 40130</t>
  </si>
  <si>
    <t>Реконструкция тепловой сети в квартале 345 г.Благовещенск, Амурская область (в т.ч. проектные работы)</t>
  </si>
  <si>
    <t>03 1 01 40910</t>
  </si>
  <si>
    <t>Благоустройство торговых зон города Благовещенска</t>
  </si>
  <si>
    <t>03 4 01 10690</t>
  </si>
  <si>
    <t>Предоставление субсидий некоммерческим общественным организациям в сфере молодежной политики</t>
  </si>
  <si>
    <t>07 0 01 10563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</si>
  <si>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</si>
  <si>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</si>
  <si>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03 1 01 98100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</si>
  <si>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</si>
  <si>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08 1 01 10330</t>
  </si>
  <si>
    <t>05 3 А1 54540</t>
  </si>
  <si>
    <t>Поддержка проектов развития территорий Амурской области, основанных на местных инициативах</t>
  </si>
  <si>
    <t>05 4 01 10400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</si>
  <si>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</si>
  <si>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02 1 01 60200</t>
  </si>
  <si>
    <t>Приложение № 2
к решению Благовещенской
городской Думы</t>
  </si>
  <si>
    <t>к решению Благовещенской</t>
  </si>
  <si>
    <t>городской Думы</t>
  </si>
  <si>
    <t>Расходы на обеспечение деятельности (оказание услуг, выполнение работ) муниципальных организаций  (учреждений)</t>
  </si>
  <si>
    <t>от 15.06.2023 № 57/64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</si>
</sst>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?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2" fillId="0" borderId="0"/>
  </cellStyleXfs>
  <cellXfs count="129">
    <xf numFmtId="0" fontId="0" fillId="0" borderId="0" xfId="0"/>
    <xf numFmtId="0" fontId="3" fillId="0" borderId="0" xfId="1" applyFont="1" applyFill="1" applyAlignment="1">
      <alignment wrapText="1"/>
    </xf>
    <xf numFmtId="1" fontId="7" fillId="0" borderId="0" xfId="1" applyNumberFormat="1" applyFont="1" applyFill="1" applyBorder="1" applyAlignment="1">
      <alignment wrapText="1"/>
    </xf>
    <xf numFmtId="1" fontId="3" fillId="0" borderId="0" xfId="1" applyNumberFormat="1" applyFont="1" applyFill="1" applyBorder="1" applyAlignment="1">
      <alignment wrapText="1"/>
    </xf>
    <xf numFmtId="164" fontId="3" fillId="0" borderId="0" xfId="3" applyNumberFormat="1" applyFont="1" applyFill="1" applyBorder="1" applyAlignment="1"/>
    <xf numFmtId="0" fontId="3" fillId="0" borderId="0" xfId="1" applyFont="1" applyFill="1" applyBorder="1" applyAlignment="1">
      <alignment wrapText="1"/>
    </xf>
    <xf numFmtId="0" fontId="3" fillId="0" borderId="0" xfId="4" applyFont="1" applyFill="1" applyBorder="1" applyAlignment="1">
      <alignment wrapText="1"/>
    </xf>
    <xf numFmtId="1" fontId="3" fillId="0" borderId="0" xfId="1" applyNumberFormat="1" applyFont="1" applyFill="1" applyBorder="1" applyAlignment="1">
      <alignment horizontal="left" wrapText="1"/>
    </xf>
    <xf numFmtId="0" fontId="11" fillId="0" borderId="0" xfId="0" applyFont="1" applyFill="1" applyAlignment="1"/>
    <xf numFmtId="164" fontId="11" fillId="0" borderId="0" xfId="0" applyNumberFormat="1" applyFont="1" applyFill="1" applyAlignment="1"/>
    <xf numFmtId="1" fontId="7" fillId="0" borderId="0" xfId="1" applyNumberFormat="1" applyFont="1" applyFill="1" applyBorder="1" applyAlignment="1">
      <alignment horizontal="left" wrapText="1"/>
    </xf>
    <xf numFmtId="164" fontId="3" fillId="0" borderId="0" xfId="0" applyNumberFormat="1" applyFont="1" applyFill="1" applyAlignment="1"/>
    <xf numFmtId="0" fontId="3" fillId="0" borderId="0" xfId="1" applyFont="1" applyFill="1" applyBorder="1" applyAlignment="1">
      <alignment horizontal="left" wrapText="1"/>
    </xf>
    <xf numFmtId="1" fontId="3" fillId="0" borderId="0" xfId="5" applyNumberFormat="1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1" fontId="3" fillId="0" borderId="0" xfId="4" applyNumberFormat="1" applyFont="1" applyFill="1" applyBorder="1" applyAlignment="1">
      <alignment horizontal="left" wrapText="1"/>
    </xf>
    <xf numFmtId="0" fontId="3" fillId="0" borderId="0" xfId="4" applyFont="1" applyFill="1" applyBorder="1" applyAlignment="1">
      <alignment horizontal="left" wrapText="1"/>
    </xf>
    <xf numFmtId="1" fontId="7" fillId="0" borderId="0" xfId="4" applyNumberFormat="1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 wrapText="1"/>
    </xf>
    <xf numFmtId="0" fontId="3" fillId="0" borderId="0" xfId="0" applyFont="1" applyFill="1" applyAlignment="1"/>
    <xf numFmtId="0" fontId="7" fillId="0" borderId="0" xfId="4" applyFont="1" applyFill="1" applyBorder="1" applyAlignment="1">
      <alignment horizontal="left" wrapText="1"/>
    </xf>
    <xf numFmtId="1" fontId="7" fillId="0" borderId="0" xfId="4" applyNumberFormat="1" applyFont="1" applyFill="1" applyBorder="1" applyAlignment="1">
      <alignment wrapText="1"/>
    </xf>
    <xf numFmtId="1" fontId="3" fillId="0" borderId="0" xfId="4" applyNumberFormat="1" applyFont="1" applyFill="1" applyBorder="1" applyAlignment="1">
      <alignment wrapText="1"/>
    </xf>
    <xf numFmtId="0" fontId="3" fillId="0" borderId="0" xfId="4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2" fillId="0" borderId="0" xfId="0" applyFont="1" applyFill="1" applyAlignment="1"/>
    <xf numFmtId="0" fontId="3" fillId="0" borderId="0" xfId="4" applyFont="1" applyFill="1" applyAlignment="1">
      <alignment horizontal="left" wrapText="1"/>
    </xf>
    <xf numFmtId="0" fontId="3" fillId="0" borderId="0" xfId="1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4" applyFont="1" applyFill="1" applyAlignment="1">
      <alignment wrapText="1"/>
    </xf>
    <xf numFmtId="0" fontId="3" fillId="0" borderId="0" xfId="2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4" fontId="3" fillId="0" borderId="0" xfId="7" applyNumberFormat="1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1" fontId="3" fillId="0" borderId="0" xfId="7" applyNumberFormat="1" applyFont="1" applyFill="1" applyBorder="1" applyAlignment="1">
      <alignment horizontal="left" wrapText="1"/>
    </xf>
    <xf numFmtId="4" fontId="3" fillId="0" borderId="0" xfId="4" applyNumberFormat="1" applyFont="1" applyFill="1" applyBorder="1" applyAlignment="1">
      <alignment horizontal="left" wrapText="1"/>
    </xf>
    <xf numFmtId="2" fontId="3" fillId="0" borderId="0" xfId="4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vertical="top" wrapText="1"/>
    </xf>
    <xf numFmtId="1" fontId="3" fillId="0" borderId="0" xfId="1" applyNumberFormat="1" applyFont="1" applyFill="1" applyBorder="1" applyAlignment="1">
      <alignment vertical="top" wrapText="1"/>
    </xf>
    <xf numFmtId="0" fontId="3" fillId="0" borderId="0" xfId="4" applyFont="1" applyFill="1" applyBorder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3" fillId="0" borderId="0" xfId="4" applyFont="1" applyFill="1" applyAlignment="1">
      <alignment horizontal="left" vertical="top" wrapText="1"/>
    </xf>
    <xf numFmtId="1" fontId="7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4" applyNumberFormat="1" applyFont="1" applyFill="1" applyAlignment="1">
      <alignment wrapText="1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0" fontId="3" fillId="0" borderId="0" xfId="4" applyFont="1" applyFill="1" applyAlignment="1">
      <alignment vertical="top" wrapText="1"/>
    </xf>
    <xf numFmtId="1" fontId="3" fillId="0" borderId="0" xfId="4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1" applyNumberFormat="1" applyFont="1" applyFill="1" applyAlignment="1">
      <alignment horizontal="left" wrapText="1"/>
    </xf>
    <xf numFmtId="49" fontId="3" fillId="0" borderId="0" xfId="1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top" wrapText="1"/>
    </xf>
    <xf numFmtId="49" fontId="3" fillId="0" borderId="0" xfId="4" applyNumberFormat="1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justify" vertical="center" wrapText="1"/>
    </xf>
    <xf numFmtId="49" fontId="3" fillId="0" borderId="0" xfId="0" applyNumberFormat="1" applyFont="1" applyFill="1" applyBorder="1" applyAlignment="1">
      <alignment horizontal="justify" vertical="center" wrapText="1"/>
    </xf>
    <xf numFmtId="1" fontId="3" fillId="0" borderId="0" xfId="1" applyNumberFormat="1" applyFont="1" applyFill="1" applyAlignment="1">
      <alignment vertical="top" wrapText="1"/>
    </xf>
    <xf numFmtId="164" fontId="7" fillId="0" borderId="0" xfId="3" applyNumberFormat="1" applyFont="1" applyFill="1" applyAlignment="1">
      <alignment vertical="top"/>
    </xf>
    <xf numFmtId="164" fontId="3" fillId="0" borderId="0" xfId="3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horizontal="right" vertical="top" wrapText="1"/>
    </xf>
    <xf numFmtId="164" fontId="3" fillId="0" borderId="0" xfId="0" applyNumberFormat="1" applyFont="1" applyFill="1" applyBorder="1" applyAlignment="1">
      <alignment horizontal="right" vertical="top"/>
    </xf>
    <xf numFmtId="164" fontId="3" fillId="0" borderId="0" xfId="3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164" fontId="13" fillId="0" borderId="0" xfId="0" applyNumberFormat="1" applyFont="1" applyFill="1" applyAlignment="1">
      <alignment vertical="top"/>
    </xf>
    <xf numFmtId="164" fontId="11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164" fontId="7" fillId="0" borderId="0" xfId="3" applyNumberFormat="1" applyFont="1" applyFill="1" applyBorder="1" applyAlignment="1">
      <alignment vertical="top"/>
    </xf>
    <xf numFmtId="164" fontId="3" fillId="0" borderId="0" xfId="3" applyNumberFormat="1" applyFont="1" applyFill="1" applyBorder="1" applyAlignment="1">
      <alignment horizontal="right" vertical="top"/>
    </xf>
    <xf numFmtId="164" fontId="12" fillId="0" borderId="0" xfId="0" applyNumberFormat="1" applyFont="1" applyFill="1" applyAlignment="1">
      <alignment vertical="top"/>
    </xf>
    <xf numFmtId="164" fontId="3" fillId="0" borderId="0" xfId="3" applyNumberFormat="1" applyFont="1" applyFill="1" applyAlignment="1">
      <alignment horizontal="right" vertical="top"/>
    </xf>
    <xf numFmtId="164" fontId="7" fillId="0" borderId="0" xfId="3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3" fillId="0" borderId="0" xfId="1" applyFont="1" applyFill="1" applyAlignment="1">
      <alignment vertical="top"/>
    </xf>
    <xf numFmtId="49" fontId="7" fillId="0" borderId="0" xfId="1" applyNumberFormat="1" applyFont="1" applyFill="1" applyBorder="1" applyAlignment="1">
      <alignment horizontal="center" vertical="top"/>
    </xf>
    <xf numFmtId="49" fontId="3" fillId="0" borderId="0" xfId="5" applyNumberFormat="1" applyFont="1" applyFill="1" applyBorder="1" applyAlignment="1">
      <alignment horizontal="center" vertical="top"/>
    </xf>
    <xf numFmtId="49" fontId="7" fillId="0" borderId="0" xfId="4" applyNumberFormat="1" applyFont="1" applyFill="1" applyBorder="1" applyAlignment="1">
      <alignment horizontal="center" vertical="top"/>
    </xf>
    <xf numFmtId="49" fontId="3" fillId="0" borderId="0" xfId="2" applyNumberFormat="1" applyFont="1" applyFill="1" applyBorder="1" applyAlignment="1">
      <alignment horizontal="center" vertical="top"/>
    </xf>
    <xf numFmtId="49" fontId="7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7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3" fillId="0" borderId="0" xfId="4" applyFont="1" applyFill="1" applyBorder="1" applyAlignment="1">
      <alignment vertical="top" wrapText="1"/>
    </xf>
    <xf numFmtId="0" fontId="3" fillId="0" borderId="0" xfId="4" applyNumberFormat="1" applyFont="1" applyFill="1" applyBorder="1" applyAlignment="1" applyProtection="1">
      <alignment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164" fontId="5" fillId="0" borderId="0" xfId="0" applyNumberFormat="1" applyFont="1" applyFill="1" applyAlignment="1">
      <alignment horizontal="right" vertical="top"/>
    </xf>
    <xf numFmtId="0" fontId="4" fillId="0" borderId="0" xfId="1" applyFont="1" applyFill="1" applyAlignment="1">
      <alignment horizontal="right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top"/>
    </xf>
    <xf numFmtId="0" fontId="3" fillId="0" borderId="0" xfId="4" applyFont="1" applyFill="1" applyAlignment="1">
      <alignment horizontal="center" vertical="top"/>
    </xf>
    <xf numFmtId="49" fontId="3" fillId="0" borderId="0" xfId="6" applyNumberFormat="1" applyFont="1" applyFill="1" applyBorder="1" applyAlignment="1">
      <alignment horizontal="center" vertical="top"/>
    </xf>
    <xf numFmtId="0" fontId="7" fillId="0" borderId="0" xfId="4" applyFont="1" applyFill="1" applyBorder="1" applyAlignment="1">
      <alignment horizontal="center" vertical="top"/>
    </xf>
    <xf numFmtId="0" fontId="7" fillId="0" borderId="0" xfId="4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7" fillId="0" borderId="0" xfId="1" applyFont="1" applyFill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0" fontId="10" fillId="0" borderId="0" xfId="4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/>
    </xf>
    <xf numFmtId="164" fontId="3" fillId="0" borderId="0" xfId="4" applyNumberFormat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49" fontId="7" fillId="0" borderId="0" xfId="1" applyNumberFormat="1" applyFont="1" applyFill="1" applyBorder="1" applyAlignment="1">
      <alignment horizontal="center" vertical="top" wrapText="1"/>
    </xf>
    <xf numFmtId="49" fontId="3" fillId="0" borderId="0" xfId="4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49" fontId="7" fillId="0" borderId="0" xfId="1" applyNumberFormat="1" applyFont="1" applyFill="1" applyBorder="1" applyAlignment="1">
      <alignment horizontal="justify" vertical="top"/>
    </xf>
    <xf numFmtId="165" fontId="5" fillId="0" borderId="0" xfId="0" applyNumberFormat="1" applyFont="1" applyFill="1" applyAlignment="1">
      <alignment vertical="top"/>
    </xf>
    <xf numFmtId="0" fontId="3" fillId="0" borderId="0" xfId="1" applyFont="1" applyFill="1" applyBorder="1" applyAlignment="1">
      <alignment vertical="top" wrapText="1"/>
    </xf>
    <xf numFmtId="0" fontId="6" fillId="0" borderId="0" xfId="1" applyFont="1" applyFill="1" applyAlignment="1">
      <alignment horizontal="center" wrapText="1"/>
    </xf>
    <xf numFmtId="1" fontId="3" fillId="0" borderId="0" xfId="4" applyNumberFormat="1" applyFont="1" applyFill="1" applyAlignment="1">
      <alignment horizontal="left" vertical="top" wrapText="1"/>
    </xf>
    <xf numFmtId="0" fontId="11" fillId="0" borderId="0" xfId="0" applyFont="1" applyFill="1" applyBorder="1" applyAlignment="1"/>
    <xf numFmtId="164" fontId="3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Fill="1" applyAlignment="1">
      <alignment horizontal="left" vertical="top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0" xfId="2" applyFont="1" applyFill="1" applyAlignment="1">
      <alignment horizontal="left" vertical="top" wrapText="1"/>
    </xf>
    <xf numFmtId="0" fontId="6" fillId="0" borderId="0" xfId="1" applyFont="1" applyFill="1" applyAlignment="1">
      <alignment horizontal="center" wrapText="1"/>
    </xf>
    <xf numFmtId="164" fontId="4" fillId="0" borderId="0" xfId="1" applyNumberFormat="1" applyFont="1" applyFill="1" applyBorder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7"/>
    <cellStyle name="Обычный 3" xfId="1"/>
    <cellStyle name="Обычный 3 2" xfId="5"/>
    <cellStyle name="Обычный 4 2" xfId="2"/>
    <cellStyle name="Обычный 5" xfId="4"/>
    <cellStyle name="Обычный 6" xfId="3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797"/>
  <sheetViews>
    <sheetView tabSelected="1" zoomScale="90" zoomScaleNormal="90" workbookViewId="0">
      <selection activeCell="F14" sqref="F14"/>
    </sheetView>
  </sheetViews>
  <sheetFormatPr defaultRowHeight="15" outlineLevelRow="2" x14ac:dyDescent="0.25"/>
  <cols>
    <col min="1" max="1" width="49.42578125" style="41" customWidth="1"/>
    <col min="2" max="2" width="9.140625" style="79"/>
    <col min="3" max="3" width="14.140625" style="79" customWidth="1"/>
    <col min="4" max="4" width="5.7109375" style="79" customWidth="1"/>
    <col min="5" max="6" width="14.42578125" style="70" customWidth="1"/>
    <col min="7" max="7" width="13.28515625" style="70" customWidth="1"/>
    <col min="8" max="8" width="10.5703125" style="19" bestFit="1" customWidth="1"/>
    <col min="9" max="9" width="9.140625" style="19"/>
    <col min="10" max="11" width="9.140625" style="8"/>
    <col min="12" max="13" width="9.140625" style="8" customWidth="1"/>
    <col min="14" max="14" width="8.7109375" style="8" customWidth="1"/>
    <col min="15" max="16384" width="9.140625" style="8"/>
  </cols>
  <sheetData>
    <row r="1" spans="1:9" ht="51" customHeight="1" x14ac:dyDescent="0.25">
      <c r="F1" s="119" t="s">
        <v>671</v>
      </c>
      <c r="G1" s="120"/>
    </row>
    <row r="2" spans="1:9" ht="24" customHeight="1" x14ac:dyDescent="0.25">
      <c r="F2" s="67" t="s">
        <v>675</v>
      </c>
      <c r="G2" s="67"/>
    </row>
    <row r="3" spans="1:9" x14ac:dyDescent="0.25">
      <c r="F3" s="122" t="s">
        <v>585</v>
      </c>
      <c r="G3" s="122"/>
    </row>
    <row r="4" spans="1:9" x14ac:dyDescent="0.25">
      <c r="F4" s="122" t="s">
        <v>672</v>
      </c>
      <c r="G4" s="122"/>
    </row>
    <row r="5" spans="1:9" x14ac:dyDescent="0.25">
      <c r="F5" s="122" t="s">
        <v>673</v>
      </c>
      <c r="G5" s="122"/>
    </row>
    <row r="6" spans="1:9" x14ac:dyDescent="0.25">
      <c r="F6" s="122" t="s">
        <v>584</v>
      </c>
      <c r="G6" s="122"/>
    </row>
    <row r="7" spans="1:9" ht="15.75" x14ac:dyDescent="0.25">
      <c r="A7" s="1"/>
      <c r="B7" s="80"/>
      <c r="C7" s="80"/>
      <c r="D7" s="95"/>
      <c r="E7" s="71"/>
      <c r="F7" s="124"/>
      <c r="G7" s="124"/>
    </row>
    <row r="8" spans="1:9" ht="47.25" customHeight="1" x14ac:dyDescent="0.25">
      <c r="A8" s="123" t="s">
        <v>536</v>
      </c>
      <c r="B8" s="123"/>
      <c r="C8" s="123"/>
      <c r="D8" s="123"/>
      <c r="E8" s="123"/>
      <c r="F8" s="123"/>
      <c r="G8" s="123"/>
    </row>
    <row r="9" spans="1:9" ht="15.75" x14ac:dyDescent="0.25">
      <c r="A9" s="116"/>
      <c r="B9" s="72"/>
      <c r="C9" s="72"/>
      <c r="D9" s="72"/>
      <c r="E9" s="72"/>
      <c r="F9" s="72"/>
      <c r="G9" s="72"/>
    </row>
    <row r="10" spans="1:9" ht="15.75" x14ac:dyDescent="0.25">
      <c r="A10" s="1"/>
      <c r="B10" s="80"/>
      <c r="C10" s="80"/>
      <c r="D10" s="95"/>
      <c r="E10" s="71"/>
      <c r="G10" s="71" t="s">
        <v>0</v>
      </c>
    </row>
    <row r="11" spans="1:9" x14ac:dyDescent="0.25">
      <c r="A11" s="125" t="s">
        <v>1</v>
      </c>
      <c r="B11" s="126" t="s">
        <v>2</v>
      </c>
      <c r="C11" s="126" t="s">
        <v>3</v>
      </c>
      <c r="D11" s="127" t="s">
        <v>4</v>
      </c>
      <c r="E11" s="128" t="s">
        <v>537</v>
      </c>
      <c r="F11" s="121" t="s">
        <v>502</v>
      </c>
      <c r="G11" s="121"/>
    </row>
    <row r="12" spans="1:9" x14ac:dyDescent="0.25">
      <c r="A12" s="125"/>
      <c r="B12" s="126"/>
      <c r="C12" s="126"/>
      <c r="D12" s="127"/>
      <c r="E12" s="128"/>
      <c r="F12" s="92" t="s">
        <v>503</v>
      </c>
      <c r="G12" s="92" t="s">
        <v>538</v>
      </c>
    </row>
    <row r="13" spans="1:9" s="25" customFormat="1" x14ac:dyDescent="0.25">
      <c r="A13" s="10" t="s">
        <v>5</v>
      </c>
      <c r="B13" s="81" t="s">
        <v>6</v>
      </c>
      <c r="C13" s="81"/>
      <c r="D13" s="96"/>
      <c r="E13" s="62">
        <f>E14+E18+E32+E51+E57+E63+E67</f>
        <v>890686.89999999991</v>
      </c>
      <c r="F13" s="62">
        <f>F14+F18+F32+F51+F57+F63+F67</f>
        <v>802681.90000000014</v>
      </c>
      <c r="G13" s="62">
        <f>G14+G18+G32+G51+G57+G63+G67</f>
        <v>835756.90000000014</v>
      </c>
    </row>
    <row r="14" spans="1:9" ht="45" outlineLevel="1" x14ac:dyDescent="0.25">
      <c r="A14" s="3" t="s">
        <v>34</v>
      </c>
      <c r="B14" s="49" t="s">
        <v>35</v>
      </c>
      <c r="C14" s="49"/>
      <c r="D14" s="50"/>
      <c r="E14" s="63">
        <f>E15</f>
        <v>3489.8</v>
      </c>
      <c r="F14" s="63">
        <f t="shared" ref="F14:G16" si="0">F15</f>
        <v>3664.6</v>
      </c>
      <c r="G14" s="63">
        <f t="shared" si="0"/>
        <v>3841.2</v>
      </c>
      <c r="H14" s="8"/>
      <c r="I14" s="8"/>
    </row>
    <row r="15" spans="1:9" outlineLevel="2" x14ac:dyDescent="0.25">
      <c r="A15" s="3" t="s">
        <v>9</v>
      </c>
      <c r="B15" s="49" t="s">
        <v>35</v>
      </c>
      <c r="C15" s="49" t="s">
        <v>10</v>
      </c>
      <c r="D15" s="50"/>
      <c r="E15" s="63">
        <f>E16</f>
        <v>3489.8</v>
      </c>
      <c r="F15" s="63">
        <f t="shared" si="0"/>
        <v>3664.6</v>
      </c>
      <c r="G15" s="63">
        <f t="shared" si="0"/>
        <v>3841.2</v>
      </c>
      <c r="H15" s="8"/>
      <c r="I15" s="8"/>
    </row>
    <row r="16" spans="1:9" outlineLevel="2" x14ac:dyDescent="0.25">
      <c r="A16" s="3" t="s">
        <v>36</v>
      </c>
      <c r="B16" s="49" t="s">
        <v>35</v>
      </c>
      <c r="C16" s="49" t="s">
        <v>37</v>
      </c>
      <c r="D16" s="50"/>
      <c r="E16" s="63">
        <f>E17</f>
        <v>3489.8</v>
      </c>
      <c r="F16" s="63">
        <f t="shared" si="0"/>
        <v>3664.6</v>
      </c>
      <c r="G16" s="63">
        <f t="shared" si="0"/>
        <v>3841.2</v>
      </c>
      <c r="H16" s="8"/>
      <c r="I16" s="8"/>
    </row>
    <row r="17" spans="1:9" ht="75" outlineLevel="2" x14ac:dyDescent="0.25">
      <c r="A17" s="3" t="s">
        <v>13</v>
      </c>
      <c r="B17" s="49" t="s">
        <v>35</v>
      </c>
      <c r="C17" s="49" t="s">
        <v>37</v>
      </c>
      <c r="D17" s="50">
        <v>100</v>
      </c>
      <c r="E17" s="63">
        <v>3489.8</v>
      </c>
      <c r="F17" s="63">
        <v>3664.6</v>
      </c>
      <c r="G17" s="63">
        <v>3841.2</v>
      </c>
      <c r="H17" s="8"/>
      <c r="I17" s="8"/>
    </row>
    <row r="18" spans="1:9" ht="60" outlineLevel="1" x14ac:dyDescent="0.25">
      <c r="A18" s="7" t="s">
        <v>7</v>
      </c>
      <c r="B18" s="49" t="s">
        <v>8</v>
      </c>
      <c r="C18" s="49"/>
      <c r="D18" s="50"/>
      <c r="E18" s="63">
        <f>E19</f>
        <v>47105.200000000004</v>
      </c>
      <c r="F18" s="63">
        <f>F19</f>
        <v>49177.4</v>
      </c>
      <c r="G18" s="63">
        <f>G19</f>
        <v>51482.5</v>
      </c>
      <c r="H18" s="8"/>
      <c r="I18" s="8"/>
    </row>
    <row r="19" spans="1:9" outlineLevel="2" x14ac:dyDescent="0.25">
      <c r="A19" s="7" t="s">
        <v>9</v>
      </c>
      <c r="B19" s="49" t="s">
        <v>8</v>
      </c>
      <c r="C19" s="49" t="s">
        <v>10</v>
      </c>
      <c r="D19" s="50"/>
      <c r="E19" s="63">
        <f>E20+E22+E26+E24+E30</f>
        <v>47105.200000000004</v>
      </c>
      <c r="F19" s="63">
        <f>F20+F22+F26+F24+F30</f>
        <v>49177.4</v>
      </c>
      <c r="G19" s="63">
        <f>G20+G22+G26+G24+G30</f>
        <v>51482.5</v>
      </c>
      <c r="H19" s="8"/>
      <c r="I19" s="8"/>
    </row>
    <row r="20" spans="1:9" ht="30" outlineLevel="2" x14ac:dyDescent="0.25">
      <c r="A20" s="7" t="s">
        <v>11</v>
      </c>
      <c r="B20" s="49" t="s">
        <v>8</v>
      </c>
      <c r="C20" s="49" t="s">
        <v>12</v>
      </c>
      <c r="D20" s="50"/>
      <c r="E20" s="63">
        <f>E21</f>
        <v>3487.7</v>
      </c>
      <c r="F20" s="63">
        <f>F21</f>
        <v>3664.6</v>
      </c>
      <c r="G20" s="63">
        <f>G21</f>
        <v>3841.2</v>
      </c>
      <c r="H20" s="8"/>
      <c r="I20" s="8"/>
    </row>
    <row r="21" spans="1:9" ht="75" outlineLevel="2" x14ac:dyDescent="0.25">
      <c r="A21" s="7" t="s">
        <v>13</v>
      </c>
      <c r="B21" s="49" t="s">
        <v>8</v>
      </c>
      <c r="C21" s="49" t="s">
        <v>12</v>
      </c>
      <c r="D21" s="50">
        <v>100</v>
      </c>
      <c r="E21" s="63">
        <v>3487.7</v>
      </c>
      <c r="F21" s="64">
        <v>3664.6</v>
      </c>
      <c r="G21" s="65">
        <v>3841.2</v>
      </c>
      <c r="H21" s="8"/>
      <c r="I21" s="8"/>
    </row>
    <row r="22" spans="1:9" ht="30" outlineLevel="2" x14ac:dyDescent="0.25">
      <c r="A22" s="7" t="s">
        <v>14</v>
      </c>
      <c r="B22" s="49" t="s">
        <v>8</v>
      </c>
      <c r="C22" s="49" t="s">
        <v>15</v>
      </c>
      <c r="D22" s="50"/>
      <c r="E22" s="63">
        <f>E23</f>
        <v>2845.9</v>
      </c>
      <c r="F22" s="63">
        <f>F23</f>
        <v>2990.3</v>
      </c>
      <c r="G22" s="63">
        <f>G23</f>
        <v>3134.4</v>
      </c>
      <c r="H22" s="8"/>
      <c r="I22" s="8"/>
    </row>
    <row r="23" spans="1:9" ht="75" outlineLevel="2" x14ac:dyDescent="0.25">
      <c r="A23" s="7" t="s">
        <v>13</v>
      </c>
      <c r="B23" s="49" t="s">
        <v>8</v>
      </c>
      <c r="C23" s="49" t="s">
        <v>15</v>
      </c>
      <c r="D23" s="50">
        <v>100</v>
      </c>
      <c r="E23" s="63">
        <v>2845.9</v>
      </c>
      <c r="F23" s="64">
        <v>2990.3</v>
      </c>
      <c r="G23" s="65">
        <v>3134.4</v>
      </c>
      <c r="H23" s="8"/>
      <c r="I23" s="8"/>
    </row>
    <row r="24" spans="1:9" ht="30" outlineLevel="2" x14ac:dyDescent="0.25">
      <c r="A24" s="7" t="s">
        <v>16</v>
      </c>
      <c r="B24" s="49" t="s">
        <v>8</v>
      </c>
      <c r="C24" s="49" t="s">
        <v>17</v>
      </c>
      <c r="D24" s="50"/>
      <c r="E24" s="63">
        <f>E25</f>
        <v>2645.8</v>
      </c>
      <c r="F24" s="63">
        <f>F25</f>
        <v>2780</v>
      </c>
      <c r="G24" s="63">
        <f>G25</f>
        <v>2914</v>
      </c>
      <c r="H24" s="8"/>
      <c r="I24" s="8"/>
    </row>
    <row r="25" spans="1:9" ht="75" outlineLevel="2" x14ac:dyDescent="0.25">
      <c r="A25" s="7" t="s">
        <v>13</v>
      </c>
      <c r="B25" s="49" t="s">
        <v>8</v>
      </c>
      <c r="C25" s="49" t="s">
        <v>17</v>
      </c>
      <c r="D25" s="50">
        <v>100</v>
      </c>
      <c r="E25" s="63">
        <v>2645.8</v>
      </c>
      <c r="F25" s="64">
        <v>2780</v>
      </c>
      <c r="G25" s="65">
        <v>2914</v>
      </c>
      <c r="H25" s="8"/>
      <c r="I25" s="8"/>
    </row>
    <row r="26" spans="1:9" ht="30" outlineLevel="2" x14ac:dyDescent="0.25">
      <c r="A26" s="12" t="s">
        <v>18</v>
      </c>
      <c r="B26" s="49" t="s">
        <v>8</v>
      </c>
      <c r="C26" s="49" t="s">
        <v>19</v>
      </c>
      <c r="D26" s="50"/>
      <c r="E26" s="63">
        <f>E27+E28+E29</f>
        <v>23981.3</v>
      </c>
      <c r="F26" s="63">
        <f>F27+F28</f>
        <v>24880.400000000001</v>
      </c>
      <c r="G26" s="63">
        <f>G27+G28</f>
        <v>26014.7</v>
      </c>
      <c r="H26" s="8"/>
      <c r="I26" s="8"/>
    </row>
    <row r="27" spans="1:9" ht="75" outlineLevel="2" x14ac:dyDescent="0.25">
      <c r="A27" s="7" t="s">
        <v>13</v>
      </c>
      <c r="B27" s="49" t="s">
        <v>8</v>
      </c>
      <c r="C27" s="49" t="s">
        <v>19</v>
      </c>
      <c r="D27" s="50">
        <v>100</v>
      </c>
      <c r="E27" s="63">
        <v>22643.7</v>
      </c>
      <c r="F27" s="64">
        <v>23799.7</v>
      </c>
      <c r="G27" s="65">
        <v>24942.7</v>
      </c>
      <c r="H27" s="8"/>
      <c r="I27" s="8"/>
    </row>
    <row r="28" spans="1:9" ht="30" outlineLevel="2" x14ac:dyDescent="0.25">
      <c r="A28" s="7" t="s">
        <v>494</v>
      </c>
      <c r="B28" s="49" t="s">
        <v>8</v>
      </c>
      <c r="C28" s="49" t="s">
        <v>19</v>
      </c>
      <c r="D28" s="50">
        <v>200</v>
      </c>
      <c r="E28" s="63">
        <v>988.6</v>
      </c>
      <c r="F28" s="64">
        <v>1080.7</v>
      </c>
      <c r="G28" s="65">
        <v>1072</v>
      </c>
      <c r="H28" s="8"/>
      <c r="I28" s="8"/>
    </row>
    <row r="29" spans="1:9" ht="30" outlineLevel="2" x14ac:dyDescent="0.25">
      <c r="A29" s="7" t="s">
        <v>21</v>
      </c>
      <c r="B29" s="49" t="s">
        <v>8</v>
      </c>
      <c r="C29" s="49" t="s">
        <v>19</v>
      </c>
      <c r="D29" s="50">
        <v>300</v>
      </c>
      <c r="E29" s="63">
        <v>349</v>
      </c>
      <c r="F29" s="64">
        <v>0</v>
      </c>
      <c r="G29" s="65">
        <v>0</v>
      </c>
      <c r="H29" s="8"/>
      <c r="I29" s="8"/>
    </row>
    <row r="30" spans="1:9" ht="30" outlineLevel="2" x14ac:dyDescent="0.25">
      <c r="A30" s="7" t="s">
        <v>22</v>
      </c>
      <c r="B30" s="49" t="s">
        <v>8</v>
      </c>
      <c r="C30" s="49" t="s">
        <v>23</v>
      </c>
      <c r="D30" s="50"/>
      <c r="E30" s="63">
        <f>E31</f>
        <v>14144.5</v>
      </c>
      <c r="F30" s="63">
        <f>F31</f>
        <v>14862.1</v>
      </c>
      <c r="G30" s="63">
        <f>G31</f>
        <v>15578.2</v>
      </c>
      <c r="H30" s="8"/>
      <c r="I30" s="8"/>
    </row>
    <row r="31" spans="1:9" ht="75" outlineLevel="2" x14ac:dyDescent="0.25">
      <c r="A31" s="7" t="s">
        <v>13</v>
      </c>
      <c r="B31" s="49" t="s">
        <v>8</v>
      </c>
      <c r="C31" s="49" t="s">
        <v>23</v>
      </c>
      <c r="D31" s="50">
        <v>100</v>
      </c>
      <c r="E31" s="63">
        <v>14144.5</v>
      </c>
      <c r="F31" s="64">
        <v>14862.1</v>
      </c>
      <c r="G31" s="65">
        <v>15578.2</v>
      </c>
      <c r="H31" s="8"/>
      <c r="I31" s="8"/>
    </row>
    <row r="32" spans="1:9" ht="60" outlineLevel="1" x14ac:dyDescent="0.25">
      <c r="A32" s="3" t="s">
        <v>38</v>
      </c>
      <c r="B32" s="49" t="s">
        <v>39</v>
      </c>
      <c r="C32" s="49"/>
      <c r="D32" s="50"/>
      <c r="E32" s="63">
        <f>E33</f>
        <v>333838.5</v>
      </c>
      <c r="F32" s="63">
        <f>F33</f>
        <v>337738.30000000005</v>
      </c>
      <c r="G32" s="63">
        <f>G33</f>
        <v>353246.30000000005</v>
      </c>
      <c r="H32" s="8"/>
      <c r="I32" s="8"/>
    </row>
    <row r="33" spans="1:9" outlineLevel="2" x14ac:dyDescent="0.25">
      <c r="A33" s="3" t="s">
        <v>9</v>
      </c>
      <c r="B33" s="49" t="s">
        <v>39</v>
      </c>
      <c r="C33" s="49" t="s">
        <v>10</v>
      </c>
      <c r="D33" s="50"/>
      <c r="E33" s="63">
        <f>E34+E39</f>
        <v>333838.5</v>
      </c>
      <c r="F33" s="63">
        <f>F34+F39</f>
        <v>337738.30000000005</v>
      </c>
      <c r="G33" s="63">
        <f>G34+G39</f>
        <v>353246.30000000005</v>
      </c>
      <c r="H33" s="8"/>
      <c r="I33" s="8"/>
    </row>
    <row r="34" spans="1:9" ht="45" outlineLevel="2" x14ac:dyDescent="0.25">
      <c r="A34" s="5" t="s">
        <v>40</v>
      </c>
      <c r="B34" s="49" t="s">
        <v>39</v>
      </c>
      <c r="C34" s="49" t="s">
        <v>41</v>
      </c>
      <c r="D34" s="50"/>
      <c r="E34" s="63">
        <f>SUM(E35:E38)</f>
        <v>319228.40000000002</v>
      </c>
      <c r="F34" s="63">
        <f>SUM(F35:F38)</f>
        <v>322804.30000000005</v>
      </c>
      <c r="G34" s="63">
        <f>SUM(G35:G38)</f>
        <v>338312.30000000005</v>
      </c>
      <c r="H34" s="8"/>
      <c r="I34" s="8"/>
    </row>
    <row r="35" spans="1:9" ht="75" outlineLevel="2" x14ac:dyDescent="0.25">
      <c r="A35" s="3" t="s">
        <v>13</v>
      </c>
      <c r="B35" s="49" t="s">
        <v>39</v>
      </c>
      <c r="C35" s="49" t="s">
        <v>41</v>
      </c>
      <c r="D35" s="50">
        <v>100</v>
      </c>
      <c r="E35" s="63">
        <f>295028.4+500</f>
        <v>295528.40000000002</v>
      </c>
      <c r="F35" s="63">
        <v>310302.7</v>
      </c>
      <c r="G35" s="63">
        <v>325730.5</v>
      </c>
      <c r="H35" s="8"/>
      <c r="I35" s="8"/>
    </row>
    <row r="36" spans="1:9" ht="30" outlineLevel="2" x14ac:dyDescent="0.25">
      <c r="A36" s="3" t="s">
        <v>494</v>
      </c>
      <c r="B36" s="49" t="s">
        <v>39</v>
      </c>
      <c r="C36" s="49" t="s">
        <v>41</v>
      </c>
      <c r="D36" s="50">
        <v>200</v>
      </c>
      <c r="E36" s="63">
        <f>19426.2-99.6-0.1</f>
        <v>19326.500000000004</v>
      </c>
      <c r="F36" s="63">
        <v>9222.2000000000007</v>
      </c>
      <c r="G36" s="63">
        <v>9302.4</v>
      </c>
      <c r="H36" s="8"/>
      <c r="I36" s="8"/>
    </row>
    <row r="37" spans="1:9" ht="30" outlineLevel="2" x14ac:dyDescent="0.25">
      <c r="A37" s="3" t="s">
        <v>21</v>
      </c>
      <c r="B37" s="49" t="s">
        <v>39</v>
      </c>
      <c r="C37" s="49" t="s">
        <v>41</v>
      </c>
      <c r="D37" s="50">
        <v>300</v>
      </c>
      <c r="E37" s="63">
        <f>1000+1094+0.1</f>
        <v>2094.1</v>
      </c>
      <c r="F37" s="63">
        <v>1000</v>
      </c>
      <c r="G37" s="63">
        <v>1000</v>
      </c>
      <c r="H37" s="8"/>
      <c r="I37" s="8"/>
    </row>
    <row r="38" spans="1:9" outlineLevel="2" x14ac:dyDescent="0.25">
      <c r="A38" s="5" t="s">
        <v>42</v>
      </c>
      <c r="B38" s="49" t="s">
        <v>39</v>
      </c>
      <c r="C38" s="49" t="s">
        <v>41</v>
      </c>
      <c r="D38" s="50">
        <v>800</v>
      </c>
      <c r="E38" s="63">
        <v>2279.4</v>
      </c>
      <c r="F38" s="63">
        <v>2279.4</v>
      </c>
      <c r="G38" s="63">
        <v>2279.4</v>
      </c>
      <c r="H38" s="8"/>
      <c r="I38" s="8"/>
    </row>
    <row r="39" spans="1:9" ht="30" outlineLevel="2" x14ac:dyDescent="0.25">
      <c r="A39" s="5" t="s">
        <v>43</v>
      </c>
      <c r="B39" s="57" t="s">
        <v>39</v>
      </c>
      <c r="C39" s="57" t="s">
        <v>44</v>
      </c>
      <c r="D39" s="49"/>
      <c r="E39" s="66">
        <f>E40+E48+E46+E43</f>
        <v>14610.1</v>
      </c>
      <c r="F39" s="66">
        <f>F40+F48+F46+F43</f>
        <v>14934</v>
      </c>
      <c r="G39" s="66">
        <f>G40+G48+G46+G43</f>
        <v>14934</v>
      </c>
      <c r="H39" s="8"/>
      <c r="I39" s="8"/>
    </row>
    <row r="40" spans="1:9" ht="90" outlineLevel="2" x14ac:dyDescent="0.25">
      <c r="A40" s="3" t="s">
        <v>553</v>
      </c>
      <c r="B40" s="49" t="s">
        <v>39</v>
      </c>
      <c r="C40" s="58" t="s">
        <v>45</v>
      </c>
      <c r="D40" s="50"/>
      <c r="E40" s="66">
        <f>SUM(E41:E42)</f>
        <v>5689.9</v>
      </c>
      <c r="F40" s="66">
        <f>SUM(F41:F42)</f>
        <v>5448.4</v>
      </c>
      <c r="G40" s="66">
        <f>SUM(G41:G42)</f>
        <v>5448.4</v>
      </c>
      <c r="H40" s="8"/>
      <c r="I40" s="8"/>
    </row>
    <row r="41" spans="1:9" ht="82.5" customHeight="1" outlineLevel="2" x14ac:dyDescent="0.25">
      <c r="A41" s="3" t="s">
        <v>13</v>
      </c>
      <c r="B41" s="49" t="s">
        <v>39</v>
      </c>
      <c r="C41" s="58" t="s">
        <v>45</v>
      </c>
      <c r="D41" s="50">
        <v>100</v>
      </c>
      <c r="E41" s="63">
        <v>5448.4</v>
      </c>
      <c r="F41" s="63">
        <v>5448.4</v>
      </c>
      <c r="G41" s="63">
        <v>5448.4</v>
      </c>
      <c r="H41" s="8"/>
      <c r="I41" s="8"/>
    </row>
    <row r="42" spans="1:9" ht="36.75" customHeight="1" outlineLevel="2" x14ac:dyDescent="0.25">
      <c r="A42" s="3" t="s">
        <v>494</v>
      </c>
      <c r="B42" s="49" t="s">
        <v>39</v>
      </c>
      <c r="C42" s="58" t="s">
        <v>45</v>
      </c>
      <c r="D42" s="50">
        <v>200</v>
      </c>
      <c r="E42" s="63">
        <v>241.5</v>
      </c>
      <c r="F42" s="63">
        <v>0</v>
      </c>
      <c r="G42" s="63">
        <v>0</v>
      </c>
      <c r="H42" s="8"/>
      <c r="I42" s="8"/>
    </row>
    <row r="43" spans="1:9" ht="75" outlineLevel="2" x14ac:dyDescent="0.25">
      <c r="A43" s="3" t="s">
        <v>556</v>
      </c>
      <c r="B43" s="49" t="s">
        <v>39</v>
      </c>
      <c r="C43" s="58" t="s">
        <v>526</v>
      </c>
      <c r="D43" s="50"/>
      <c r="E43" s="66">
        <f>E44+E45</f>
        <v>717.2</v>
      </c>
      <c r="F43" s="66">
        <f t="shared" ref="F43:G43" si="1">F44+F45</f>
        <v>1282.5999999999999</v>
      </c>
      <c r="G43" s="66">
        <f t="shared" si="1"/>
        <v>1282.5999999999999</v>
      </c>
      <c r="H43" s="8"/>
      <c r="I43" s="8"/>
    </row>
    <row r="44" spans="1:9" ht="75" outlineLevel="2" x14ac:dyDescent="0.25">
      <c r="A44" s="3" t="s">
        <v>13</v>
      </c>
      <c r="B44" s="49" t="s">
        <v>39</v>
      </c>
      <c r="C44" s="58" t="s">
        <v>526</v>
      </c>
      <c r="D44" s="50">
        <v>100</v>
      </c>
      <c r="E44" s="63">
        <v>657.5</v>
      </c>
      <c r="F44" s="63">
        <v>1282.5999999999999</v>
      </c>
      <c r="G44" s="63">
        <v>1282.5999999999999</v>
      </c>
      <c r="H44" s="8"/>
      <c r="I44" s="8"/>
    </row>
    <row r="45" spans="1:9" ht="30" outlineLevel="2" x14ac:dyDescent="0.25">
      <c r="A45" s="3" t="s">
        <v>494</v>
      </c>
      <c r="B45" s="49" t="s">
        <v>39</v>
      </c>
      <c r="C45" s="58" t="s">
        <v>526</v>
      </c>
      <c r="D45" s="50" t="s">
        <v>48</v>
      </c>
      <c r="E45" s="63">
        <v>59.7</v>
      </c>
      <c r="F45" s="63">
        <v>0</v>
      </c>
      <c r="G45" s="63">
        <v>0</v>
      </c>
      <c r="H45" s="8"/>
      <c r="I45" s="8"/>
    </row>
    <row r="46" spans="1:9" ht="75" outlineLevel="2" x14ac:dyDescent="0.25">
      <c r="A46" s="3" t="s">
        <v>525</v>
      </c>
      <c r="B46" s="49" t="s">
        <v>39</v>
      </c>
      <c r="C46" s="49" t="s">
        <v>46</v>
      </c>
      <c r="D46" s="49"/>
      <c r="E46" s="66">
        <f>SUM(E47:E47)</f>
        <v>3502.1</v>
      </c>
      <c r="F46" s="66">
        <f>SUM(F47:F47)</f>
        <v>3502.1</v>
      </c>
      <c r="G46" s="66">
        <f>SUM(G47:G47)</f>
        <v>3502.1</v>
      </c>
      <c r="H46" s="8"/>
      <c r="I46" s="8"/>
    </row>
    <row r="47" spans="1:9" ht="75" outlineLevel="2" x14ac:dyDescent="0.25">
      <c r="A47" s="3" t="s">
        <v>13</v>
      </c>
      <c r="B47" s="49" t="s">
        <v>39</v>
      </c>
      <c r="C47" s="49" t="s">
        <v>46</v>
      </c>
      <c r="D47" s="49" t="s">
        <v>47</v>
      </c>
      <c r="E47" s="63">
        <v>3502.1</v>
      </c>
      <c r="F47" s="63">
        <v>3502.1</v>
      </c>
      <c r="G47" s="63">
        <v>3502.1</v>
      </c>
      <c r="H47" s="8"/>
      <c r="I47" s="8"/>
    </row>
    <row r="48" spans="1:9" ht="45" outlineLevel="2" x14ac:dyDescent="0.25">
      <c r="A48" s="3" t="s">
        <v>554</v>
      </c>
      <c r="B48" s="49" t="s">
        <v>39</v>
      </c>
      <c r="C48" s="58" t="s">
        <v>49</v>
      </c>
      <c r="D48" s="50"/>
      <c r="E48" s="66">
        <f>SUM(E49:E50)</f>
        <v>4700.9000000000005</v>
      </c>
      <c r="F48" s="66">
        <f t="shared" ref="F48:G48" si="2">SUM(F49:F50)</f>
        <v>4700.9000000000005</v>
      </c>
      <c r="G48" s="66">
        <f t="shared" si="2"/>
        <v>4700.9000000000005</v>
      </c>
      <c r="H48" s="8"/>
      <c r="I48" s="8"/>
    </row>
    <row r="49" spans="1:9" ht="75" outlineLevel="2" x14ac:dyDescent="0.25">
      <c r="A49" s="3" t="s">
        <v>13</v>
      </c>
      <c r="B49" s="49" t="s">
        <v>39</v>
      </c>
      <c r="C49" s="58" t="s">
        <v>49</v>
      </c>
      <c r="D49" s="50">
        <v>100</v>
      </c>
      <c r="E49" s="63">
        <v>4219.4000000000005</v>
      </c>
      <c r="F49" s="63">
        <v>4430.8</v>
      </c>
      <c r="G49" s="63">
        <v>4644.3</v>
      </c>
      <c r="H49" s="8"/>
      <c r="I49" s="8"/>
    </row>
    <row r="50" spans="1:9" ht="30" outlineLevel="2" x14ac:dyDescent="0.25">
      <c r="A50" s="3" t="s">
        <v>494</v>
      </c>
      <c r="B50" s="49" t="s">
        <v>39</v>
      </c>
      <c r="C50" s="58" t="s">
        <v>49</v>
      </c>
      <c r="D50" s="50">
        <v>200</v>
      </c>
      <c r="E50" s="63">
        <v>481.5</v>
      </c>
      <c r="F50" s="63">
        <v>270.10000000000002</v>
      </c>
      <c r="G50" s="63">
        <v>56.6</v>
      </c>
      <c r="H50" s="8"/>
      <c r="I50" s="8"/>
    </row>
    <row r="51" spans="1:9" outlineLevel="1" x14ac:dyDescent="0.25">
      <c r="A51" s="13" t="s">
        <v>50</v>
      </c>
      <c r="B51" s="82" t="s">
        <v>51</v>
      </c>
      <c r="C51" s="97"/>
      <c r="D51" s="50"/>
      <c r="E51" s="66">
        <f>E52</f>
        <v>4.4000000000000004</v>
      </c>
      <c r="F51" s="66">
        <f t="shared" ref="F51:G53" si="3">F52</f>
        <v>8.5999999999999979</v>
      </c>
      <c r="G51" s="66">
        <f t="shared" si="3"/>
        <v>7.6</v>
      </c>
      <c r="H51" s="8"/>
      <c r="I51" s="8"/>
    </row>
    <row r="52" spans="1:9" outlineLevel="2" x14ac:dyDescent="0.25">
      <c r="A52" s="3" t="s">
        <v>9</v>
      </c>
      <c r="B52" s="82" t="s">
        <v>51</v>
      </c>
      <c r="C52" s="49" t="s">
        <v>10</v>
      </c>
      <c r="D52" s="50"/>
      <c r="E52" s="66">
        <f>E53</f>
        <v>4.4000000000000004</v>
      </c>
      <c r="F52" s="66">
        <f t="shared" si="3"/>
        <v>8.5999999999999979</v>
      </c>
      <c r="G52" s="66">
        <f t="shared" si="3"/>
        <v>7.6</v>
      </c>
      <c r="H52" s="8"/>
      <c r="I52" s="8"/>
    </row>
    <row r="53" spans="1:9" ht="24" customHeight="1" outlineLevel="2" x14ac:dyDescent="0.25">
      <c r="A53" s="14" t="s">
        <v>43</v>
      </c>
      <c r="B53" s="82" t="s">
        <v>51</v>
      </c>
      <c r="C53" s="82" t="s">
        <v>44</v>
      </c>
      <c r="D53" s="50"/>
      <c r="E53" s="66">
        <f>E54</f>
        <v>4.4000000000000004</v>
      </c>
      <c r="F53" s="66">
        <f>F54</f>
        <v>8.5999999999999979</v>
      </c>
      <c r="G53" s="66">
        <f t="shared" si="3"/>
        <v>7.6</v>
      </c>
      <c r="H53" s="8"/>
      <c r="I53" s="8"/>
    </row>
    <row r="54" spans="1:9" ht="60" outlineLevel="2" x14ac:dyDescent="0.25">
      <c r="A54" s="5" t="s">
        <v>555</v>
      </c>
      <c r="B54" s="82" t="s">
        <v>51</v>
      </c>
      <c r="C54" s="97" t="s">
        <v>52</v>
      </c>
      <c r="D54" s="50"/>
      <c r="E54" s="66">
        <f>E56+E55</f>
        <v>4.4000000000000004</v>
      </c>
      <c r="F54" s="66">
        <f>F56</f>
        <v>8.5999999999999979</v>
      </c>
      <c r="G54" s="66">
        <f>G56</f>
        <v>7.6</v>
      </c>
      <c r="H54" s="8"/>
      <c r="I54" s="8"/>
    </row>
    <row r="55" spans="1:9" ht="34.5" customHeight="1" outlineLevel="2" x14ac:dyDescent="0.25">
      <c r="A55" s="38" t="s">
        <v>494</v>
      </c>
      <c r="B55" s="82" t="s">
        <v>51</v>
      </c>
      <c r="C55" s="97" t="s">
        <v>52</v>
      </c>
      <c r="D55" s="50">
        <v>200</v>
      </c>
      <c r="E55" s="74">
        <v>3.2</v>
      </c>
      <c r="F55" s="74">
        <v>0</v>
      </c>
      <c r="G55" s="67">
        <v>0</v>
      </c>
      <c r="H55" s="8"/>
      <c r="I55" s="8"/>
    </row>
    <row r="56" spans="1:9" ht="34.5" customHeight="1" outlineLevel="2" x14ac:dyDescent="0.25">
      <c r="A56" s="5" t="s">
        <v>53</v>
      </c>
      <c r="B56" s="82" t="s">
        <v>51</v>
      </c>
      <c r="C56" s="97" t="s">
        <v>52</v>
      </c>
      <c r="D56" s="50">
        <v>600</v>
      </c>
      <c r="E56" s="63">
        <f>4.4-3.2</f>
        <v>1.2000000000000002</v>
      </c>
      <c r="F56" s="63">
        <v>8.5999999999999979</v>
      </c>
      <c r="G56" s="63">
        <v>7.6</v>
      </c>
      <c r="H56" s="8"/>
      <c r="I56" s="8"/>
    </row>
    <row r="57" spans="1:9" ht="45" outlineLevel="1" x14ac:dyDescent="0.25">
      <c r="A57" s="7" t="s">
        <v>267</v>
      </c>
      <c r="B57" s="49" t="s">
        <v>268</v>
      </c>
      <c r="C57" s="49"/>
      <c r="D57" s="50"/>
      <c r="E57" s="63">
        <f t="shared" ref="E57:G58" si="4">E58</f>
        <v>81835.899999999994</v>
      </c>
      <c r="F57" s="63">
        <f t="shared" si="4"/>
        <v>85752.900000000009</v>
      </c>
      <c r="G57" s="63">
        <f t="shared" si="4"/>
        <v>89818.6</v>
      </c>
      <c r="H57" s="8"/>
      <c r="I57" s="8"/>
    </row>
    <row r="58" spans="1:9" outlineLevel="2" x14ac:dyDescent="0.25">
      <c r="A58" s="7" t="s">
        <v>9</v>
      </c>
      <c r="B58" s="49" t="s">
        <v>268</v>
      </c>
      <c r="C58" s="49" t="s">
        <v>10</v>
      </c>
      <c r="D58" s="50"/>
      <c r="E58" s="63">
        <f t="shared" si="4"/>
        <v>81835.899999999994</v>
      </c>
      <c r="F58" s="63">
        <f t="shared" si="4"/>
        <v>85752.900000000009</v>
      </c>
      <c r="G58" s="63">
        <f t="shared" si="4"/>
        <v>89818.6</v>
      </c>
      <c r="H58" s="8"/>
      <c r="I58" s="8"/>
    </row>
    <row r="59" spans="1:9" ht="45" outlineLevel="2" x14ac:dyDescent="0.25">
      <c r="A59" s="12" t="s">
        <v>40</v>
      </c>
      <c r="B59" s="49" t="s">
        <v>268</v>
      </c>
      <c r="C59" s="49" t="s">
        <v>41</v>
      </c>
      <c r="D59" s="50"/>
      <c r="E59" s="63">
        <f>SUM(E60:E62)</f>
        <v>81835.899999999994</v>
      </c>
      <c r="F59" s="63">
        <f>SUM(F60:F62)</f>
        <v>85752.900000000009</v>
      </c>
      <c r="G59" s="63">
        <f>SUM(G60:G62)</f>
        <v>89818.6</v>
      </c>
      <c r="H59" s="8"/>
      <c r="I59" s="8"/>
    </row>
    <row r="60" spans="1:9" ht="75" outlineLevel="2" x14ac:dyDescent="0.25">
      <c r="A60" s="7" t="s">
        <v>13</v>
      </c>
      <c r="B60" s="49" t="s">
        <v>268</v>
      </c>
      <c r="C60" s="49" t="s">
        <v>41</v>
      </c>
      <c r="D60" s="50">
        <v>100</v>
      </c>
      <c r="E60" s="67">
        <v>77017.5</v>
      </c>
      <c r="F60" s="67">
        <v>80925.200000000012</v>
      </c>
      <c r="G60" s="67">
        <v>84824.6</v>
      </c>
      <c r="H60" s="8"/>
      <c r="I60" s="8"/>
    </row>
    <row r="61" spans="1:9" ht="30" outlineLevel="2" x14ac:dyDescent="0.25">
      <c r="A61" s="7" t="s">
        <v>494</v>
      </c>
      <c r="B61" s="49" t="s">
        <v>268</v>
      </c>
      <c r="C61" s="49" t="s">
        <v>41</v>
      </c>
      <c r="D61" s="50">
        <v>200</v>
      </c>
      <c r="E61" s="63">
        <v>4720.2</v>
      </c>
      <c r="F61" s="63">
        <v>4734.5</v>
      </c>
      <c r="G61" s="67">
        <v>4900.8</v>
      </c>
      <c r="H61" s="8"/>
      <c r="I61" s="8"/>
    </row>
    <row r="62" spans="1:9" outlineLevel="2" x14ac:dyDescent="0.25">
      <c r="A62" s="12" t="s">
        <v>42</v>
      </c>
      <c r="B62" s="49" t="s">
        <v>268</v>
      </c>
      <c r="C62" s="49" t="s">
        <v>41</v>
      </c>
      <c r="D62" s="50">
        <v>800</v>
      </c>
      <c r="E62" s="63">
        <v>98.2</v>
      </c>
      <c r="F62" s="63">
        <v>93.2</v>
      </c>
      <c r="G62" s="67">
        <v>93.2</v>
      </c>
      <c r="H62" s="8"/>
      <c r="I62" s="8"/>
    </row>
    <row r="63" spans="1:9" outlineLevel="1" x14ac:dyDescent="0.25">
      <c r="A63" s="7" t="s">
        <v>269</v>
      </c>
      <c r="B63" s="49" t="s">
        <v>270</v>
      </c>
      <c r="C63" s="49"/>
      <c r="D63" s="50"/>
      <c r="E63" s="63">
        <f>E64</f>
        <v>147784.70000000001</v>
      </c>
      <c r="F63" s="63">
        <f t="shared" ref="F63:G65" si="5">F64</f>
        <v>40000</v>
      </c>
      <c r="G63" s="63">
        <f t="shared" si="5"/>
        <v>40000</v>
      </c>
      <c r="H63" s="8"/>
      <c r="I63" s="8"/>
    </row>
    <row r="64" spans="1:9" outlineLevel="2" x14ac:dyDescent="0.25">
      <c r="A64" s="7" t="s">
        <v>9</v>
      </c>
      <c r="B64" s="49" t="s">
        <v>270</v>
      </c>
      <c r="C64" s="49" t="s">
        <v>10</v>
      </c>
      <c r="D64" s="50"/>
      <c r="E64" s="63">
        <f>E65</f>
        <v>147784.70000000001</v>
      </c>
      <c r="F64" s="63">
        <f t="shared" si="5"/>
        <v>40000</v>
      </c>
      <c r="G64" s="63">
        <f t="shared" si="5"/>
        <v>40000</v>
      </c>
      <c r="H64" s="8"/>
      <c r="I64" s="8"/>
    </row>
    <row r="65" spans="1:9" ht="30" outlineLevel="2" x14ac:dyDescent="0.25">
      <c r="A65" s="7" t="s">
        <v>271</v>
      </c>
      <c r="B65" s="49" t="s">
        <v>270</v>
      </c>
      <c r="C65" s="49" t="s">
        <v>272</v>
      </c>
      <c r="D65" s="50"/>
      <c r="E65" s="63">
        <f>E66</f>
        <v>147784.70000000001</v>
      </c>
      <c r="F65" s="63">
        <f t="shared" si="5"/>
        <v>40000</v>
      </c>
      <c r="G65" s="63">
        <f t="shared" si="5"/>
        <v>40000</v>
      </c>
      <c r="H65" s="8"/>
      <c r="I65" s="8"/>
    </row>
    <row r="66" spans="1:9" outlineLevel="2" x14ac:dyDescent="0.25">
      <c r="A66" s="12" t="s">
        <v>42</v>
      </c>
      <c r="B66" s="49" t="s">
        <v>270</v>
      </c>
      <c r="C66" s="49" t="s">
        <v>272</v>
      </c>
      <c r="D66" s="50">
        <v>800</v>
      </c>
      <c r="E66" s="63">
        <f>49086.2-190.1-8420.9-2356.7-2590.4-242.2+112498.8</f>
        <v>147784.70000000001</v>
      </c>
      <c r="F66" s="63">
        <v>40000</v>
      </c>
      <c r="G66" s="65">
        <v>40000</v>
      </c>
      <c r="H66" s="8"/>
      <c r="I66" s="8"/>
    </row>
    <row r="67" spans="1:9" outlineLevel="1" x14ac:dyDescent="0.25">
      <c r="A67" s="7" t="s">
        <v>24</v>
      </c>
      <c r="B67" s="49" t="s">
        <v>25</v>
      </c>
      <c r="C67" s="49"/>
      <c r="D67" s="50"/>
      <c r="E67" s="63">
        <f>E68+E82+E93</f>
        <v>276628.39999999997</v>
      </c>
      <c r="F67" s="63">
        <f>F68+F82+F93</f>
        <v>286340.10000000003</v>
      </c>
      <c r="G67" s="63">
        <f>G68+G82+G93</f>
        <v>297360.70000000007</v>
      </c>
      <c r="H67" s="8"/>
      <c r="I67" s="8"/>
    </row>
    <row r="68" spans="1:9" outlineLevel="2" x14ac:dyDescent="0.25">
      <c r="A68" s="7" t="s">
        <v>9</v>
      </c>
      <c r="B68" s="49" t="s">
        <v>25</v>
      </c>
      <c r="C68" s="49" t="s">
        <v>10</v>
      </c>
      <c r="D68" s="50"/>
      <c r="E68" s="63">
        <f>E69+E73+E80+E75+E78</f>
        <v>192334.19999999998</v>
      </c>
      <c r="F68" s="63">
        <f t="shared" ref="F68:G68" si="6">F69+F73+F80+F75+F78</f>
        <v>197923.50000000003</v>
      </c>
      <c r="G68" s="63">
        <f t="shared" si="6"/>
        <v>205423.60000000003</v>
      </c>
      <c r="H68" s="8"/>
      <c r="I68" s="8"/>
    </row>
    <row r="69" spans="1:9" ht="45" outlineLevel="2" x14ac:dyDescent="0.25">
      <c r="A69" s="115" t="s">
        <v>674</v>
      </c>
      <c r="B69" s="49" t="s">
        <v>25</v>
      </c>
      <c r="C69" s="49" t="s">
        <v>60</v>
      </c>
      <c r="D69" s="50"/>
      <c r="E69" s="63">
        <f>SUM(E70:E72)</f>
        <v>180356.69999999998</v>
      </c>
      <c r="F69" s="63">
        <f>SUM(F70:F72)</f>
        <v>191071.1</v>
      </c>
      <c r="G69" s="63">
        <f>SUM(G70:G72)</f>
        <v>198571.2</v>
      </c>
      <c r="H69" s="8"/>
      <c r="I69" s="8"/>
    </row>
    <row r="70" spans="1:9" ht="75" outlineLevel="2" x14ac:dyDescent="0.25">
      <c r="A70" s="3" t="s">
        <v>13</v>
      </c>
      <c r="B70" s="49" t="s">
        <v>25</v>
      </c>
      <c r="C70" s="49" t="s">
        <v>60</v>
      </c>
      <c r="D70" s="50">
        <v>100</v>
      </c>
      <c r="E70" s="63">
        <v>138144</v>
      </c>
      <c r="F70" s="63">
        <v>145153.29999999999</v>
      </c>
      <c r="G70" s="63">
        <v>152147.4</v>
      </c>
      <c r="H70" s="8"/>
      <c r="I70" s="8"/>
    </row>
    <row r="71" spans="1:9" ht="30" outlineLevel="2" x14ac:dyDescent="0.25">
      <c r="A71" s="3" t="s">
        <v>494</v>
      </c>
      <c r="B71" s="49" t="s">
        <v>25</v>
      </c>
      <c r="C71" s="49" t="s">
        <v>60</v>
      </c>
      <c r="D71" s="50">
        <v>200</v>
      </c>
      <c r="E71" s="63">
        <v>39652.400000000001</v>
      </c>
      <c r="F71" s="63">
        <v>43357.599999999999</v>
      </c>
      <c r="G71" s="63">
        <v>43863.6</v>
      </c>
      <c r="H71" s="8"/>
      <c r="I71" s="8"/>
    </row>
    <row r="72" spans="1:9" outlineLevel="2" x14ac:dyDescent="0.25">
      <c r="A72" s="5" t="s">
        <v>42</v>
      </c>
      <c r="B72" s="49" t="s">
        <v>25</v>
      </c>
      <c r="C72" s="49" t="s">
        <v>60</v>
      </c>
      <c r="D72" s="50">
        <v>800</v>
      </c>
      <c r="E72" s="63">
        <v>2560.3000000000002</v>
      </c>
      <c r="F72" s="63">
        <v>2560.1999999999998</v>
      </c>
      <c r="G72" s="63">
        <v>2560.1999999999998</v>
      </c>
      <c r="H72" s="8"/>
      <c r="I72" s="8"/>
    </row>
    <row r="73" spans="1:9" ht="45" outlineLevel="2" x14ac:dyDescent="0.25">
      <c r="A73" s="7" t="s">
        <v>61</v>
      </c>
      <c r="B73" s="49" t="s">
        <v>25</v>
      </c>
      <c r="C73" s="49" t="s">
        <v>62</v>
      </c>
      <c r="D73" s="50"/>
      <c r="E73" s="63">
        <f>E74</f>
        <v>10830.3</v>
      </c>
      <c r="F73" s="63">
        <f t="shared" ref="F73:G73" si="7">F74</f>
        <v>6220.2</v>
      </c>
      <c r="G73" s="63">
        <f t="shared" si="7"/>
        <v>6220.2</v>
      </c>
    </row>
    <row r="74" spans="1:9" outlineLevel="2" x14ac:dyDescent="0.25">
      <c r="A74" s="12" t="s">
        <v>42</v>
      </c>
      <c r="B74" s="49" t="s">
        <v>25</v>
      </c>
      <c r="C74" s="49" t="s">
        <v>62</v>
      </c>
      <c r="D74" s="50">
        <v>800</v>
      </c>
      <c r="E74" s="63">
        <f>6335.4-140+4634.9</f>
        <v>10830.3</v>
      </c>
      <c r="F74" s="63">
        <v>6220.2</v>
      </c>
      <c r="G74" s="65">
        <v>6220.2</v>
      </c>
    </row>
    <row r="75" spans="1:9" outlineLevel="2" x14ac:dyDescent="0.25">
      <c r="A75" s="5" t="s">
        <v>587</v>
      </c>
      <c r="B75" s="49" t="s">
        <v>25</v>
      </c>
      <c r="C75" s="49" t="s">
        <v>589</v>
      </c>
      <c r="D75" s="50"/>
      <c r="E75" s="63">
        <f>E77+E76</f>
        <v>170</v>
      </c>
      <c r="F75" s="63">
        <f t="shared" ref="F75:G75" si="8">F77</f>
        <v>0</v>
      </c>
      <c r="G75" s="63">
        <f t="shared" si="8"/>
        <v>0</v>
      </c>
    </row>
    <row r="76" spans="1:9" ht="30" outlineLevel="2" x14ac:dyDescent="0.25">
      <c r="A76" s="38" t="s">
        <v>494</v>
      </c>
      <c r="B76" s="49" t="s">
        <v>25</v>
      </c>
      <c r="C76" s="49" t="s">
        <v>589</v>
      </c>
      <c r="D76" s="50">
        <v>200</v>
      </c>
      <c r="E76" s="63">
        <v>140</v>
      </c>
      <c r="F76" s="63">
        <v>0</v>
      </c>
      <c r="G76" s="63">
        <v>0</v>
      </c>
    </row>
    <row r="77" spans="1:9" outlineLevel="2" x14ac:dyDescent="0.25">
      <c r="A77" s="5" t="s">
        <v>42</v>
      </c>
      <c r="B77" s="49" t="s">
        <v>25</v>
      </c>
      <c r="C77" s="49" t="s">
        <v>589</v>
      </c>
      <c r="D77" s="50">
        <v>800</v>
      </c>
      <c r="E77" s="63">
        <v>30</v>
      </c>
      <c r="F77" s="63">
        <v>0</v>
      </c>
      <c r="G77" s="65">
        <v>0</v>
      </c>
    </row>
    <row r="78" spans="1:9" outlineLevel="2" x14ac:dyDescent="0.25">
      <c r="A78" s="5" t="s">
        <v>588</v>
      </c>
      <c r="B78" s="49" t="s">
        <v>25</v>
      </c>
      <c r="C78" s="49" t="s">
        <v>590</v>
      </c>
      <c r="D78" s="50"/>
      <c r="E78" s="63">
        <f>E79</f>
        <v>230</v>
      </c>
      <c r="F78" s="63">
        <f t="shared" ref="F78:G78" si="9">F79</f>
        <v>0</v>
      </c>
      <c r="G78" s="63">
        <f t="shared" si="9"/>
        <v>0</v>
      </c>
    </row>
    <row r="79" spans="1:9" outlineLevel="2" x14ac:dyDescent="0.25">
      <c r="A79" s="5" t="s">
        <v>42</v>
      </c>
      <c r="B79" s="49" t="s">
        <v>25</v>
      </c>
      <c r="C79" s="49" t="s">
        <v>590</v>
      </c>
      <c r="D79" s="50">
        <v>800</v>
      </c>
      <c r="E79" s="63">
        <f>30+200</f>
        <v>230</v>
      </c>
      <c r="F79" s="63">
        <v>0</v>
      </c>
      <c r="G79" s="65">
        <v>0</v>
      </c>
    </row>
    <row r="80" spans="1:9" ht="45" outlineLevel="2" x14ac:dyDescent="0.25">
      <c r="A80" s="7" t="s">
        <v>26</v>
      </c>
      <c r="B80" s="49" t="s">
        <v>25</v>
      </c>
      <c r="C80" s="49" t="s">
        <v>27</v>
      </c>
      <c r="D80" s="50"/>
      <c r="E80" s="63">
        <f>E81</f>
        <v>747.2</v>
      </c>
      <c r="F80" s="63">
        <f>F81</f>
        <v>632.20000000000005</v>
      </c>
      <c r="G80" s="63">
        <f>G81</f>
        <v>632.20000000000005</v>
      </c>
      <c r="H80" s="8"/>
      <c r="I80" s="8"/>
    </row>
    <row r="81" spans="1:9" ht="30" outlineLevel="2" x14ac:dyDescent="0.25">
      <c r="A81" s="7" t="s">
        <v>21</v>
      </c>
      <c r="B81" s="49" t="s">
        <v>25</v>
      </c>
      <c r="C81" s="49" t="s">
        <v>27</v>
      </c>
      <c r="D81" s="50">
        <v>300</v>
      </c>
      <c r="E81" s="63">
        <v>747.2</v>
      </c>
      <c r="F81" s="63">
        <v>632.20000000000005</v>
      </c>
      <c r="G81" s="67">
        <v>632.20000000000005</v>
      </c>
      <c r="H81" s="8"/>
      <c r="I81" s="8"/>
    </row>
    <row r="82" spans="1:9" ht="45" outlineLevel="2" x14ac:dyDescent="0.25">
      <c r="A82" s="15" t="s">
        <v>221</v>
      </c>
      <c r="B82" s="57" t="s">
        <v>25</v>
      </c>
      <c r="C82" s="57" t="s">
        <v>222</v>
      </c>
      <c r="D82" s="98"/>
      <c r="E82" s="66">
        <f>E83</f>
        <v>84136.599999999991</v>
      </c>
      <c r="F82" s="66">
        <f>F83</f>
        <v>88230.799999999988</v>
      </c>
      <c r="G82" s="66">
        <f>G83</f>
        <v>91754.1</v>
      </c>
      <c r="H82" s="8"/>
      <c r="I82" s="8"/>
    </row>
    <row r="83" spans="1:9" ht="60" outlineLevel="2" x14ac:dyDescent="0.25">
      <c r="A83" s="15" t="s">
        <v>451</v>
      </c>
      <c r="B83" s="57" t="s">
        <v>25</v>
      </c>
      <c r="C83" s="57" t="s">
        <v>452</v>
      </c>
      <c r="D83" s="98"/>
      <c r="E83" s="66">
        <f>E84+E88</f>
        <v>84136.599999999991</v>
      </c>
      <c r="F83" s="66">
        <f>F84+F88</f>
        <v>88230.799999999988</v>
      </c>
      <c r="G83" s="66">
        <f>G84+G88</f>
        <v>91754.1</v>
      </c>
      <c r="H83" s="8"/>
      <c r="I83" s="8"/>
    </row>
    <row r="84" spans="1:9" ht="60" outlineLevel="2" x14ac:dyDescent="0.25">
      <c r="A84" s="15" t="s">
        <v>453</v>
      </c>
      <c r="B84" s="57" t="s">
        <v>25</v>
      </c>
      <c r="C84" s="57" t="s">
        <v>454</v>
      </c>
      <c r="D84" s="98"/>
      <c r="E84" s="66">
        <f>E85</f>
        <v>32549.8</v>
      </c>
      <c r="F84" s="66">
        <f>F85</f>
        <v>34006</v>
      </c>
      <c r="G84" s="66">
        <f>G85</f>
        <v>35006.700000000004</v>
      </c>
      <c r="H84" s="8"/>
      <c r="I84" s="8"/>
    </row>
    <row r="85" spans="1:9" ht="45" outlineLevel="2" x14ac:dyDescent="0.25">
      <c r="A85" s="26" t="s">
        <v>84</v>
      </c>
      <c r="B85" s="57" t="s">
        <v>25</v>
      </c>
      <c r="C85" s="57" t="s">
        <v>455</v>
      </c>
      <c r="D85" s="99"/>
      <c r="E85" s="66">
        <f>SUM(E86:E87)</f>
        <v>32549.8</v>
      </c>
      <c r="F85" s="66">
        <f>SUM(F86:F87)</f>
        <v>34006</v>
      </c>
      <c r="G85" s="66">
        <f>SUM(G86:G87)</f>
        <v>35006.700000000004</v>
      </c>
      <c r="H85" s="8"/>
      <c r="I85" s="8"/>
    </row>
    <row r="86" spans="1:9" ht="75" outlineLevel="2" x14ac:dyDescent="0.25">
      <c r="A86" s="26" t="s">
        <v>456</v>
      </c>
      <c r="B86" s="57" t="s">
        <v>25</v>
      </c>
      <c r="C86" s="57" t="s">
        <v>455</v>
      </c>
      <c r="D86" s="99">
        <v>100</v>
      </c>
      <c r="E86" s="63">
        <v>31313.599999999999</v>
      </c>
      <c r="F86" s="66">
        <v>32902.5</v>
      </c>
      <c r="G86" s="68">
        <v>34487.9</v>
      </c>
      <c r="H86" s="8"/>
      <c r="I86" s="8"/>
    </row>
    <row r="87" spans="1:9" ht="30" outlineLevel="2" x14ac:dyDescent="0.25">
      <c r="A87" s="26" t="s">
        <v>494</v>
      </c>
      <c r="B87" s="57" t="s">
        <v>25</v>
      </c>
      <c r="C87" s="57" t="s">
        <v>455</v>
      </c>
      <c r="D87" s="99">
        <v>200</v>
      </c>
      <c r="E87" s="63">
        <v>1236.2</v>
      </c>
      <c r="F87" s="66">
        <v>1103.5</v>
      </c>
      <c r="G87" s="68">
        <v>518.80000000000007</v>
      </c>
      <c r="H87" s="8"/>
      <c r="I87" s="8"/>
    </row>
    <row r="88" spans="1:9" ht="60" outlineLevel="2" x14ac:dyDescent="0.25">
      <c r="A88" s="27" t="s">
        <v>495</v>
      </c>
      <c r="B88" s="57" t="s">
        <v>25</v>
      </c>
      <c r="C88" s="57" t="s">
        <v>496</v>
      </c>
      <c r="D88" s="99"/>
      <c r="E88" s="69">
        <f>E89</f>
        <v>51586.799999999996</v>
      </c>
      <c r="F88" s="69">
        <f>F89</f>
        <v>54224.799999999996</v>
      </c>
      <c r="G88" s="69">
        <f>G89</f>
        <v>56747.399999999994</v>
      </c>
      <c r="H88" s="8"/>
      <c r="I88" s="8"/>
    </row>
    <row r="89" spans="1:9" ht="45" outlineLevel="2" x14ac:dyDescent="0.25">
      <c r="A89" s="12" t="s">
        <v>40</v>
      </c>
      <c r="B89" s="57" t="s">
        <v>25</v>
      </c>
      <c r="C89" s="57" t="s">
        <v>497</v>
      </c>
      <c r="D89" s="99"/>
      <c r="E89" s="69">
        <f>SUM(E90:E92)</f>
        <v>51586.799999999996</v>
      </c>
      <c r="F89" s="69">
        <f>SUM(F90:F92)</f>
        <v>54224.799999999996</v>
      </c>
      <c r="G89" s="69">
        <f>SUM(G90:G92)</f>
        <v>56747.399999999994</v>
      </c>
      <c r="H89" s="8"/>
      <c r="I89" s="8"/>
    </row>
    <row r="90" spans="1:9" ht="75" outlineLevel="2" x14ac:dyDescent="0.25">
      <c r="A90" s="7" t="s">
        <v>456</v>
      </c>
      <c r="B90" s="57" t="s">
        <v>25</v>
      </c>
      <c r="C90" s="57" t="s">
        <v>497</v>
      </c>
      <c r="D90" s="99">
        <v>100</v>
      </c>
      <c r="E90" s="63">
        <v>50010.6</v>
      </c>
      <c r="F90" s="66">
        <v>52548.2</v>
      </c>
      <c r="G90" s="68">
        <v>55080.2</v>
      </c>
      <c r="H90" s="8"/>
      <c r="I90" s="8"/>
    </row>
    <row r="91" spans="1:9" ht="30" outlineLevel="2" x14ac:dyDescent="0.25">
      <c r="A91" s="7" t="s">
        <v>494</v>
      </c>
      <c r="B91" s="57" t="s">
        <v>25</v>
      </c>
      <c r="C91" s="57" t="s">
        <v>497</v>
      </c>
      <c r="D91" s="99">
        <v>200</v>
      </c>
      <c r="E91" s="63">
        <v>1346.1</v>
      </c>
      <c r="F91" s="66">
        <v>1446.5</v>
      </c>
      <c r="G91" s="68">
        <v>1437.1</v>
      </c>
      <c r="H91" s="8"/>
      <c r="I91" s="8"/>
    </row>
    <row r="92" spans="1:9" outlineLevel="2" x14ac:dyDescent="0.25">
      <c r="A92" s="27" t="s">
        <v>42</v>
      </c>
      <c r="B92" s="57" t="s">
        <v>25</v>
      </c>
      <c r="C92" s="57" t="s">
        <v>497</v>
      </c>
      <c r="D92" s="99">
        <v>800</v>
      </c>
      <c r="E92" s="63">
        <v>230.1</v>
      </c>
      <c r="F92" s="66">
        <v>230.1</v>
      </c>
      <c r="G92" s="68">
        <v>230.1</v>
      </c>
      <c r="H92" s="8"/>
      <c r="I92" s="8"/>
    </row>
    <row r="93" spans="1:9" ht="81" customHeight="1" outlineLevel="2" x14ac:dyDescent="0.25">
      <c r="A93" s="15" t="s">
        <v>135</v>
      </c>
      <c r="B93" s="57" t="s">
        <v>25</v>
      </c>
      <c r="C93" s="57" t="s">
        <v>136</v>
      </c>
      <c r="D93" s="99"/>
      <c r="E93" s="66">
        <f>E94</f>
        <v>157.6</v>
      </c>
      <c r="F93" s="66">
        <f t="shared" ref="F93:G96" si="10">F94</f>
        <v>185.8</v>
      </c>
      <c r="G93" s="66">
        <f t="shared" si="10"/>
        <v>183</v>
      </c>
      <c r="H93" s="8"/>
      <c r="I93" s="8"/>
    </row>
    <row r="94" spans="1:9" ht="45" outlineLevel="2" x14ac:dyDescent="0.25">
      <c r="A94" s="27" t="s">
        <v>457</v>
      </c>
      <c r="B94" s="57" t="s">
        <v>25</v>
      </c>
      <c r="C94" s="57" t="s">
        <v>458</v>
      </c>
      <c r="D94" s="99"/>
      <c r="E94" s="66">
        <f>E95</f>
        <v>157.6</v>
      </c>
      <c r="F94" s="66">
        <f t="shared" si="10"/>
        <v>185.8</v>
      </c>
      <c r="G94" s="66">
        <f t="shared" si="10"/>
        <v>183</v>
      </c>
      <c r="H94" s="8"/>
      <c r="I94" s="8"/>
    </row>
    <row r="95" spans="1:9" ht="60" outlineLevel="2" x14ac:dyDescent="0.25">
      <c r="A95" s="27" t="s">
        <v>459</v>
      </c>
      <c r="B95" s="57" t="s">
        <v>25</v>
      </c>
      <c r="C95" s="57" t="s">
        <v>460</v>
      </c>
      <c r="D95" s="99"/>
      <c r="E95" s="66">
        <f>E96</f>
        <v>157.6</v>
      </c>
      <c r="F95" s="66">
        <f t="shared" si="10"/>
        <v>185.8</v>
      </c>
      <c r="G95" s="66">
        <f t="shared" si="10"/>
        <v>183</v>
      </c>
      <c r="H95" s="8"/>
      <c r="I95" s="8"/>
    </row>
    <row r="96" spans="1:9" s="25" customFormat="1" ht="45" outlineLevel="2" x14ac:dyDescent="0.25">
      <c r="A96" s="27" t="s">
        <v>461</v>
      </c>
      <c r="B96" s="57" t="s">
        <v>25</v>
      </c>
      <c r="C96" s="57" t="s">
        <v>462</v>
      </c>
      <c r="D96" s="99"/>
      <c r="E96" s="66">
        <f>E97</f>
        <v>157.6</v>
      </c>
      <c r="F96" s="66">
        <f t="shared" si="10"/>
        <v>185.8</v>
      </c>
      <c r="G96" s="66">
        <f t="shared" si="10"/>
        <v>183</v>
      </c>
    </row>
    <row r="97" spans="1:9" ht="30" outlineLevel="2" x14ac:dyDescent="0.25">
      <c r="A97" s="26" t="s">
        <v>494</v>
      </c>
      <c r="B97" s="57" t="s">
        <v>25</v>
      </c>
      <c r="C97" s="57" t="s">
        <v>462</v>
      </c>
      <c r="D97" s="99">
        <v>200</v>
      </c>
      <c r="E97" s="63">
        <v>157.6</v>
      </c>
      <c r="F97" s="66">
        <v>185.8</v>
      </c>
      <c r="G97" s="68">
        <v>183</v>
      </c>
      <c r="H97" s="8"/>
      <c r="I97" s="8"/>
    </row>
    <row r="98" spans="1:9" x14ac:dyDescent="0.25">
      <c r="A98" s="2" t="s">
        <v>63</v>
      </c>
      <c r="B98" s="81" t="s">
        <v>64</v>
      </c>
      <c r="C98" s="49"/>
      <c r="D98" s="50"/>
      <c r="E98" s="73">
        <f t="shared" ref="E98:G99" si="11">E99</f>
        <v>1079.3</v>
      </c>
      <c r="F98" s="73">
        <f t="shared" si="11"/>
        <v>247.9</v>
      </c>
      <c r="G98" s="73">
        <f t="shared" si="11"/>
        <v>247.9</v>
      </c>
      <c r="H98" s="8"/>
      <c r="I98" s="8"/>
    </row>
    <row r="99" spans="1:9" outlineLevel="1" x14ac:dyDescent="0.25">
      <c r="A99" s="3" t="s">
        <v>65</v>
      </c>
      <c r="B99" s="49" t="s">
        <v>66</v>
      </c>
      <c r="C99" s="49"/>
      <c r="D99" s="50"/>
      <c r="E99" s="63">
        <f t="shared" si="11"/>
        <v>1079.3</v>
      </c>
      <c r="F99" s="63">
        <f t="shared" si="11"/>
        <v>247.9</v>
      </c>
      <c r="G99" s="63">
        <f t="shared" si="11"/>
        <v>247.9</v>
      </c>
      <c r="H99" s="8"/>
      <c r="I99" s="8"/>
    </row>
    <row r="100" spans="1:9" outlineLevel="2" x14ac:dyDescent="0.25">
      <c r="A100" s="3" t="s">
        <v>9</v>
      </c>
      <c r="B100" s="49" t="s">
        <v>66</v>
      </c>
      <c r="C100" s="49" t="s">
        <v>10</v>
      </c>
      <c r="D100" s="50"/>
      <c r="E100" s="63">
        <f>E101+E103</f>
        <v>1079.3</v>
      </c>
      <c r="F100" s="63">
        <f>F101+F103</f>
        <v>247.9</v>
      </c>
      <c r="G100" s="63">
        <f>G101+G103</f>
        <v>247.9</v>
      </c>
      <c r="H100" s="8"/>
      <c r="I100" s="8"/>
    </row>
    <row r="101" spans="1:9" outlineLevel="2" x14ac:dyDescent="0.25">
      <c r="A101" s="3" t="s">
        <v>508</v>
      </c>
      <c r="B101" s="49" t="s">
        <v>66</v>
      </c>
      <c r="C101" s="49" t="s">
        <v>509</v>
      </c>
      <c r="D101" s="50"/>
      <c r="E101" s="63">
        <f>E102</f>
        <v>894.6</v>
      </c>
      <c r="F101" s="63">
        <f>F102</f>
        <v>0</v>
      </c>
      <c r="G101" s="63">
        <f>G102</f>
        <v>0</v>
      </c>
      <c r="H101" s="8"/>
      <c r="I101" s="8"/>
    </row>
    <row r="102" spans="1:9" ht="30" outlineLevel="2" x14ac:dyDescent="0.25">
      <c r="A102" s="3" t="s">
        <v>494</v>
      </c>
      <c r="B102" s="49" t="s">
        <v>66</v>
      </c>
      <c r="C102" s="49" t="s">
        <v>509</v>
      </c>
      <c r="D102" s="50">
        <v>200</v>
      </c>
      <c r="E102" s="63">
        <f>795+99.6</f>
        <v>894.6</v>
      </c>
      <c r="F102" s="63">
        <v>0</v>
      </c>
      <c r="G102" s="63">
        <v>0</v>
      </c>
      <c r="H102" s="8"/>
      <c r="I102" s="8"/>
    </row>
    <row r="103" spans="1:9" outlineLevel="2" x14ac:dyDescent="0.25">
      <c r="A103" s="3" t="s">
        <v>67</v>
      </c>
      <c r="B103" s="49" t="s">
        <v>66</v>
      </c>
      <c r="C103" s="49" t="s">
        <v>68</v>
      </c>
      <c r="D103" s="50"/>
      <c r="E103" s="63">
        <f>SUM(E104:E106)</f>
        <v>184.7</v>
      </c>
      <c r="F103" s="63">
        <f t="shared" ref="F103:G103" si="12">SUM(F104:F106)</f>
        <v>247.9</v>
      </c>
      <c r="G103" s="63">
        <f t="shared" si="12"/>
        <v>247.9</v>
      </c>
      <c r="H103" s="8"/>
      <c r="I103" s="8"/>
    </row>
    <row r="104" spans="1:9" ht="75" outlineLevel="2" x14ac:dyDescent="0.25">
      <c r="A104" s="3" t="s">
        <v>13</v>
      </c>
      <c r="B104" s="49" t="s">
        <v>66</v>
      </c>
      <c r="C104" s="49" t="s">
        <v>68</v>
      </c>
      <c r="D104" s="50">
        <v>100</v>
      </c>
      <c r="E104" s="63">
        <v>117.7</v>
      </c>
      <c r="F104" s="63"/>
      <c r="G104" s="63"/>
      <c r="H104" s="8"/>
      <c r="I104" s="8"/>
    </row>
    <row r="105" spans="1:9" s="25" customFormat="1" ht="30" outlineLevel="2" x14ac:dyDescent="0.25">
      <c r="A105" s="3" t="s">
        <v>494</v>
      </c>
      <c r="B105" s="49" t="s">
        <v>66</v>
      </c>
      <c r="C105" s="49" t="s">
        <v>68</v>
      </c>
      <c r="D105" s="50">
        <v>200</v>
      </c>
      <c r="E105" s="63">
        <v>56.999999999999986</v>
      </c>
      <c r="F105" s="63">
        <v>237.9</v>
      </c>
      <c r="G105" s="63">
        <v>237.9</v>
      </c>
    </row>
    <row r="106" spans="1:9" ht="30" outlineLevel="2" x14ac:dyDescent="0.25">
      <c r="A106" s="3" t="s">
        <v>21</v>
      </c>
      <c r="B106" s="49" t="s">
        <v>66</v>
      </c>
      <c r="C106" s="49" t="s">
        <v>68</v>
      </c>
      <c r="D106" s="50">
        <v>300</v>
      </c>
      <c r="E106" s="63">
        <v>10</v>
      </c>
      <c r="F106" s="63">
        <v>10</v>
      </c>
      <c r="G106" s="63">
        <v>10</v>
      </c>
      <c r="H106" s="8"/>
      <c r="I106" s="8"/>
    </row>
    <row r="107" spans="1:9" ht="29.25" x14ac:dyDescent="0.25">
      <c r="A107" s="10" t="s">
        <v>321</v>
      </c>
      <c r="B107" s="81" t="s">
        <v>322</v>
      </c>
      <c r="C107" s="81"/>
      <c r="D107" s="96"/>
      <c r="E107" s="73">
        <f t="shared" ref="E107:G108" si="13">E108</f>
        <v>144172.70000000001</v>
      </c>
      <c r="F107" s="73">
        <f t="shared" si="13"/>
        <v>149135.80000000002</v>
      </c>
      <c r="G107" s="73">
        <f t="shared" si="13"/>
        <v>152923.5</v>
      </c>
      <c r="H107" s="8"/>
      <c r="I107" s="8"/>
    </row>
    <row r="108" spans="1:9" ht="45" outlineLevel="1" x14ac:dyDescent="0.25">
      <c r="A108" s="12" t="s">
        <v>323</v>
      </c>
      <c r="B108" s="49" t="s">
        <v>324</v>
      </c>
      <c r="C108" s="49"/>
      <c r="D108" s="50"/>
      <c r="E108" s="63">
        <f t="shared" si="13"/>
        <v>144172.70000000001</v>
      </c>
      <c r="F108" s="63">
        <f t="shared" si="13"/>
        <v>149135.80000000002</v>
      </c>
      <c r="G108" s="63">
        <f t="shared" si="13"/>
        <v>152923.5</v>
      </c>
      <c r="H108" s="8"/>
      <c r="I108" s="8"/>
    </row>
    <row r="109" spans="1:9" ht="45" outlineLevel="2" x14ac:dyDescent="0.25">
      <c r="A109" s="12" t="s">
        <v>73</v>
      </c>
      <c r="B109" s="49" t="s">
        <v>324</v>
      </c>
      <c r="C109" s="49" t="s">
        <v>74</v>
      </c>
      <c r="D109" s="50"/>
      <c r="E109" s="63">
        <f>E110+E118+E125+E129</f>
        <v>144172.70000000001</v>
      </c>
      <c r="F109" s="63">
        <f>F110+F118+F125+F129</f>
        <v>149135.80000000002</v>
      </c>
      <c r="G109" s="63">
        <f>G110+G118+G125+G129</f>
        <v>152923.5</v>
      </c>
      <c r="H109" s="8"/>
      <c r="I109" s="8"/>
    </row>
    <row r="110" spans="1:9" ht="30" outlineLevel="2" x14ac:dyDescent="0.25">
      <c r="A110" s="12" t="s">
        <v>283</v>
      </c>
      <c r="B110" s="49" t="s">
        <v>324</v>
      </c>
      <c r="C110" s="49" t="s">
        <v>284</v>
      </c>
      <c r="D110" s="50"/>
      <c r="E110" s="63">
        <f>E111</f>
        <v>54652</v>
      </c>
      <c r="F110" s="63">
        <f>F111</f>
        <v>54983.6</v>
      </c>
      <c r="G110" s="63">
        <f>G111</f>
        <v>54983.6</v>
      </c>
      <c r="H110" s="8"/>
      <c r="I110" s="8"/>
    </row>
    <row r="111" spans="1:9" ht="45" outlineLevel="2" x14ac:dyDescent="0.25">
      <c r="A111" s="12" t="s">
        <v>285</v>
      </c>
      <c r="B111" s="49" t="s">
        <v>324</v>
      </c>
      <c r="C111" s="49" t="s">
        <v>286</v>
      </c>
      <c r="D111" s="50"/>
      <c r="E111" s="63">
        <f>E114+E116+E112</f>
        <v>54652</v>
      </c>
      <c r="F111" s="63">
        <f t="shared" ref="F111:G111" si="14">F114+F116+F112</f>
        <v>54983.6</v>
      </c>
      <c r="G111" s="63">
        <f t="shared" si="14"/>
        <v>54983.6</v>
      </c>
      <c r="H111" s="8"/>
      <c r="I111" s="8"/>
    </row>
    <row r="112" spans="1:9" ht="45" outlineLevel="2" x14ac:dyDescent="0.25">
      <c r="A112" s="5" t="s">
        <v>664</v>
      </c>
      <c r="B112" s="49" t="s">
        <v>324</v>
      </c>
      <c r="C112" s="49" t="s">
        <v>665</v>
      </c>
      <c r="D112" s="50"/>
      <c r="E112" s="63">
        <f>E113</f>
        <v>242.2</v>
      </c>
      <c r="F112" s="63">
        <f t="shared" ref="F112:G112" si="15">F113</f>
        <v>0</v>
      </c>
      <c r="G112" s="63">
        <f t="shared" si="15"/>
        <v>0</v>
      </c>
      <c r="H112" s="8"/>
      <c r="I112" s="8"/>
    </row>
    <row r="113" spans="1:9" ht="30" outlineLevel="2" x14ac:dyDescent="0.25">
      <c r="A113" s="7" t="s">
        <v>20</v>
      </c>
      <c r="B113" s="49" t="s">
        <v>324</v>
      </c>
      <c r="C113" s="49" t="s">
        <v>665</v>
      </c>
      <c r="D113" s="50">
        <v>200</v>
      </c>
      <c r="E113" s="63">
        <v>242.2</v>
      </c>
      <c r="F113" s="63">
        <v>0</v>
      </c>
      <c r="G113" s="63">
        <v>0</v>
      </c>
      <c r="H113" s="8"/>
      <c r="I113" s="8"/>
    </row>
    <row r="114" spans="1:9" ht="75" outlineLevel="2" x14ac:dyDescent="0.25">
      <c r="A114" s="12" t="s">
        <v>325</v>
      </c>
      <c r="B114" s="49" t="s">
        <v>324</v>
      </c>
      <c r="C114" s="49" t="s">
        <v>326</v>
      </c>
      <c r="D114" s="50"/>
      <c r="E114" s="63">
        <f>E115</f>
        <v>52709.9</v>
      </c>
      <c r="F114" s="63">
        <f>F115</f>
        <v>52709.9</v>
      </c>
      <c r="G114" s="63">
        <f>G115</f>
        <v>52709.9</v>
      </c>
      <c r="H114" s="8"/>
      <c r="I114" s="8"/>
    </row>
    <row r="115" spans="1:9" ht="30" outlineLevel="2" x14ac:dyDescent="0.25">
      <c r="A115" s="7" t="s">
        <v>494</v>
      </c>
      <c r="B115" s="49" t="s">
        <v>324</v>
      </c>
      <c r="C115" s="49" t="s">
        <v>326</v>
      </c>
      <c r="D115" s="50">
        <v>200</v>
      </c>
      <c r="E115" s="63">
        <v>52709.9</v>
      </c>
      <c r="F115" s="63">
        <v>52709.9</v>
      </c>
      <c r="G115" s="65">
        <v>52709.9</v>
      </c>
      <c r="H115" s="8"/>
      <c r="I115" s="8"/>
    </row>
    <row r="116" spans="1:9" ht="45" outlineLevel="2" x14ac:dyDescent="0.25">
      <c r="A116" s="7" t="s">
        <v>327</v>
      </c>
      <c r="B116" s="49" t="s">
        <v>324</v>
      </c>
      <c r="C116" s="49" t="s">
        <v>328</v>
      </c>
      <c r="D116" s="50"/>
      <c r="E116" s="63">
        <f>E117</f>
        <v>1699.9</v>
      </c>
      <c r="F116" s="63">
        <f>F117</f>
        <v>2273.7000000000003</v>
      </c>
      <c r="G116" s="63">
        <f>G117</f>
        <v>2273.7000000000003</v>
      </c>
      <c r="H116" s="8"/>
      <c r="I116" s="8"/>
    </row>
    <row r="117" spans="1:9" ht="30" outlineLevel="2" x14ac:dyDescent="0.25">
      <c r="A117" s="7" t="s">
        <v>494</v>
      </c>
      <c r="B117" s="49" t="s">
        <v>324</v>
      </c>
      <c r="C117" s="49" t="s">
        <v>328</v>
      </c>
      <c r="D117" s="50">
        <v>200</v>
      </c>
      <c r="E117" s="63">
        <v>1699.9</v>
      </c>
      <c r="F117" s="63">
        <v>2273.7000000000003</v>
      </c>
      <c r="G117" s="63">
        <v>2273.7000000000003</v>
      </c>
      <c r="H117" s="8"/>
      <c r="I117" s="8"/>
    </row>
    <row r="118" spans="1:9" ht="45" outlineLevel="2" x14ac:dyDescent="0.25">
      <c r="A118" s="7" t="s">
        <v>329</v>
      </c>
      <c r="B118" s="49" t="s">
        <v>324</v>
      </c>
      <c r="C118" s="49" t="s">
        <v>330</v>
      </c>
      <c r="D118" s="50"/>
      <c r="E118" s="63">
        <f>E119</f>
        <v>4547.3</v>
      </c>
      <c r="F118" s="63">
        <f>F119</f>
        <v>4893.8</v>
      </c>
      <c r="G118" s="63">
        <f>G119</f>
        <v>5068</v>
      </c>
      <c r="H118" s="8"/>
      <c r="I118" s="8"/>
    </row>
    <row r="119" spans="1:9" ht="45" outlineLevel="2" x14ac:dyDescent="0.25">
      <c r="A119" s="7" t="s">
        <v>331</v>
      </c>
      <c r="B119" s="49" t="s">
        <v>324</v>
      </c>
      <c r="C119" s="49" t="s">
        <v>332</v>
      </c>
      <c r="D119" s="50"/>
      <c r="E119" s="63">
        <f>E120+E122</f>
        <v>4547.3</v>
      </c>
      <c r="F119" s="63">
        <f>F120+F122</f>
        <v>4893.8</v>
      </c>
      <c r="G119" s="63">
        <f>G120+G122</f>
        <v>5068</v>
      </c>
      <c r="H119" s="8"/>
      <c r="I119" s="8"/>
    </row>
    <row r="120" spans="1:9" ht="45" outlineLevel="2" x14ac:dyDescent="0.25">
      <c r="A120" s="7" t="s">
        <v>333</v>
      </c>
      <c r="B120" s="49" t="s">
        <v>324</v>
      </c>
      <c r="C120" s="57" t="s">
        <v>334</v>
      </c>
      <c r="D120" s="57"/>
      <c r="E120" s="63">
        <f>E121</f>
        <v>307.3</v>
      </c>
      <c r="F120" s="63">
        <f>F121</f>
        <v>0</v>
      </c>
      <c r="G120" s="63">
        <f>G121</f>
        <v>0</v>
      </c>
      <c r="H120" s="8"/>
      <c r="I120" s="8"/>
    </row>
    <row r="121" spans="1:9" ht="30" outlineLevel="2" x14ac:dyDescent="0.25">
      <c r="A121" s="7" t="s">
        <v>494</v>
      </c>
      <c r="B121" s="49" t="s">
        <v>324</v>
      </c>
      <c r="C121" s="57" t="s">
        <v>334</v>
      </c>
      <c r="D121" s="57" t="s">
        <v>48</v>
      </c>
      <c r="E121" s="63">
        <f>56.6+250.7</f>
        <v>307.3</v>
      </c>
      <c r="F121" s="63">
        <v>0</v>
      </c>
      <c r="G121" s="65">
        <v>0</v>
      </c>
      <c r="H121" s="8"/>
      <c r="I121" s="8"/>
    </row>
    <row r="122" spans="1:9" ht="30" outlineLevel="2" x14ac:dyDescent="0.25">
      <c r="A122" s="16" t="s">
        <v>335</v>
      </c>
      <c r="B122" s="49" t="s">
        <v>324</v>
      </c>
      <c r="C122" s="57" t="s">
        <v>336</v>
      </c>
      <c r="D122" s="50"/>
      <c r="E122" s="63">
        <f>E123+E124</f>
        <v>4240</v>
      </c>
      <c r="F122" s="63">
        <f>F123+F124</f>
        <v>4893.8</v>
      </c>
      <c r="G122" s="63">
        <f>G123+G124</f>
        <v>5068</v>
      </c>
      <c r="H122" s="8"/>
      <c r="I122" s="8"/>
    </row>
    <row r="123" spans="1:9" ht="75" outlineLevel="2" x14ac:dyDescent="0.25">
      <c r="A123" s="7" t="s">
        <v>13</v>
      </c>
      <c r="B123" s="49" t="s">
        <v>324</v>
      </c>
      <c r="C123" s="57" t="s">
        <v>336</v>
      </c>
      <c r="D123" s="50">
        <v>100</v>
      </c>
      <c r="E123" s="63">
        <v>3522.6</v>
      </c>
      <c r="F123" s="63">
        <v>3709.1</v>
      </c>
      <c r="G123" s="65">
        <v>3887.8</v>
      </c>
      <c r="H123" s="8"/>
      <c r="I123" s="8"/>
    </row>
    <row r="124" spans="1:9" ht="30" outlineLevel="2" x14ac:dyDescent="0.25">
      <c r="A124" s="7" t="s">
        <v>494</v>
      </c>
      <c r="B124" s="49" t="s">
        <v>324</v>
      </c>
      <c r="C124" s="57" t="s">
        <v>336</v>
      </c>
      <c r="D124" s="57" t="s">
        <v>48</v>
      </c>
      <c r="E124" s="63">
        <f>1138.6-421.2</f>
        <v>717.39999999999986</v>
      </c>
      <c r="F124" s="63">
        <v>1184.7</v>
      </c>
      <c r="G124" s="65">
        <v>1180.2</v>
      </c>
      <c r="H124" s="8"/>
      <c r="I124" s="8"/>
    </row>
    <row r="125" spans="1:9" ht="45" outlineLevel="2" x14ac:dyDescent="0.25">
      <c r="A125" s="12" t="s">
        <v>337</v>
      </c>
      <c r="B125" s="49" t="s">
        <v>324</v>
      </c>
      <c r="C125" s="49" t="s">
        <v>338</v>
      </c>
      <c r="D125" s="50"/>
      <c r="E125" s="63">
        <f>E126</f>
        <v>1150.4000000000001</v>
      </c>
      <c r="F125" s="63">
        <f t="shared" ref="F125:G127" si="16">F126</f>
        <v>1326.3</v>
      </c>
      <c r="G125" s="63">
        <f t="shared" si="16"/>
        <v>1309.0999999999999</v>
      </c>
      <c r="H125" s="8"/>
      <c r="I125" s="8"/>
    </row>
    <row r="126" spans="1:9" ht="39" customHeight="1" outlineLevel="2" x14ac:dyDescent="0.25">
      <c r="A126" s="12" t="s">
        <v>339</v>
      </c>
      <c r="B126" s="49" t="s">
        <v>324</v>
      </c>
      <c r="C126" s="49" t="s">
        <v>340</v>
      </c>
      <c r="D126" s="50"/>
      <c r="E126" s="63">
        <f>E127</f>
        <v>1150.4000000000001</v>
      </c>
      <c r="F126" s="63">
        <f t="shared" si="16"/>
        <v>1326.3</v>
      </c>
      <c r="G126" s="63">
        <f t="shared" si="16"/>
        <v>1309.0999999999999</v>
      </c>
      <c r="H126" s="8"/>
      <c r="I126" s="8"/>
    </row>
    <row r="127" spans="1:9" ht="30" outlineLevel="2" x14ac:dyDescent="0.25">
      <c r="A127" s="12" t="s">
        <v>341</v>
      </c>
      <c r="B127" s="49" t="s">
        <v>324</v>
      </c>
      <c r="C127" s="49" t="s">
        <v>342</v>
      </c>
      <c r="D127" s="50"/>
      <c r="E127" s="63">
        <f>E128</f>
        <v>1150.4000000000001</v>
      </c>
      <c r="F127" s="63">
        <f t="shared" si="16"/>
        <v>1326.3</v>
      </c>
      <c r="G127" s="63">
        <f t="shared" si="16"/>
        <v>1309.0999999999999</v>
      </c>
      <c r="H127" s="8"/>
      <c r="I127" s="8"/>
    </row>
    <row r="128" spans="1:9" ht="30" outlineLevel="2" x14ac:dyDescent="0.25">
      <c r="A128" s="7" t="s">
        <v>494</v>
      </c>
      <c r="B128" s="49" t="s">
        <v>324</v>
      </c>
      <c r="C128" s="49" t="s">
        <v>342</v>
      </c>
      <c r="D128" s="50">
        <v>200</v>
      </c>
      <c r="E128" s="63">
        <v>1150.4000000000001</v>
      </c>
      <c r="F128" s="63">
        <v>1326.3</v>
      </c>
      <c r="G128" s="65">
        <v>1309.0999999999999</v>
      </c>
      <c r="H128" s="8"/>
      <c r="I128" s="8"/>
    </row>
    <row r="129" spans="1:9" ht="60" outlineLevel="2" x14ac:dyDescent="0.25">
      <c r="A129" s="7" t="s">
        <v>343</v>
      </c>
      <c r="B129" s="49" t="s">
        <v>324</v>
      </c>
      <c r="C129" s="49" t="s">
        <v>344</v>
      </c>
      <c r="D129" s="50"/>
      <c r="E129" s="63">
        <f t="shared" ref="E129:G130" si="17">E130</f>
        <v>83823</v>
      </c>
      <c r="F129" s="63">
        <f t="shared" si="17"/>
        <v>87932.1</v>
      </c>
      <c r="G129" s="63">
        <f t="shared" si="17"/>
        <v>91562.8</v>
      </c>
      <c r="H129" s="8"/>
      <c r="I129" s="8"/>
    </row>
    <row r="130" spans="1:9" ht="45" outlineLevel="2" x14ac:dyDescent="0.25">
      <c r="A130" s="7" t="s">
        <v>345</v>
      </c>
      <c r="B130" s="49" t="s">
        <v>324</v>
      </c>
      <c r="C130" s="49" t="s">
        <v>346</v>
      </c>
      <c r="D130" s="50"/>
      <c r="E130" s="63">
        <f t="shared" si="17"/>
        <v>83823</v>
      </c>
      <c r="F130" s="63">
        <f t="shared" si="17"/>
        <v>87932.1</v>
      </c>
      <c r="G130" s="63">
        <f t="shared" si="17"/>
        <v>91562.8</v>
      </c>
      <c r="H130" s="8"/>
      <c r="I130" s="8"/>
    </row>
    <row r="131" spans="1:9" ht="45" outlineLevel="2" x14ac:dyDescent="0.25">
      <c r="A131" s="12" t="s">
        <v>674</v>
      </c>
      <c r="B131" s="49" t="s">
        <v>324</v>
      </c>
      <c r="C131" s="100" t="s">
        <v>347</v>
      </c>
      <c r="D131" s="50"/>
      <c r="E131" s="63">
        <f>E132+E133+E134</f>
        <v>83823</v>
      </c>
      <c r="F131" s="63">
        <f>F132+F133+F134</f>
        <v>87932.1</v>
      </c>
      <c r="G131" s="63">
        <f>G132+G133+G134</f>
        <v>91562.8</v>
      </c>
      <c r="H131" s="8"/>
      <c r="I131" s="8"/>
    </row>
    <row r="132" spans="1:9" ht="75" outlineLevel="2" x14ac:dyDescent="0.25">
      <c r="A132" s="7" t="s">
        <v>13</v>
      </c>
      <c r="B132" s="49" t="s">
        <v>324</v>
      </c>
      <c r="C132" s="100" t="s">
        <v>347</v>
      </c>
      <c r="D132" s="50">
        <v>100</v>
      </c>
      <c r="E132" s="63">
        <v>70625.7</v>
      </c>
      <c r="F132" s="63">
        <v>74304</v>
      </c>
      <c r="G132" s="65">
        <v>77860.399999999994</v>
      </c>
      <c r="H132" s="8"/>
      <c r="I132" s="8"/>
    </row>
    <row r="133" spans="1:9" s="25" customFormat="1" ht="30" outlineLevel="2" x14ac:dyDescent="0.25">
      <c r="A133" s="7" t="s">
        <v>494</v>
      </c>
      <c r="B133" s="49" t="s">
        <v>324</v>
      </c>
      <c r="C133" s="100" t="s">
        <v>347</v>
      </c>
      <c r="D133" s="50">
        <v>200</v>
      </c>
      <c r="E133" s="63">
        <f>12105.2+170.5</f>
        <v>12275.7</v>
      </c>
      <c r="F133" s="63">
        <v>12706.5</v>
      </c>
      <c r="G133" s="65">
        <v>12780.8</v>
      </c>
    </row>
    <row r="134" spans="1:9" outlineLevel="2" x14ac:dyDescent="0.25">
      <c r="A134" s="12" t="s">
        <v>42</v>
      </c>
      <c r="B134" s="49" t="s">
        <v>324</v>
      </c>
      <c r="C134" s="100" t="s">
        <v>347</v>
      </c>
      <c r="D134" s="50">
        <v>800</v>
      </c>
      <c r="E134" s="63">
        <v>921.6</v>
      </c>
      <c r="F134" s="63">
        <v>921.6</v>
      </c>
      <c r="G134" s="65">
        <v>921.6</v>
      </c>
      <c r="H134" s="8"/>
      <c r="I134" s="8"/>
    </row>
    <row r="135" spans="1:9" x14ac:dyDescent="0.25">
      <c r="A135" s="17" t="s">
        <v>69</v>
      </c>
      <c r="B135" s="83" t="s">
        <v>70</v>
      </c>
      <c r="C135" s="83"/>
      <c r="D135" s="101"/>
      <c r="E135" s="73">
        <f>E136+E142+E154+E170+E200</f>
        <v>3250232.9</v>
      </c>
      <c r="F135" s="73">
        <f>F136+F142+F154+F170+F200</f>
        <v>1219971.8</v>
      </c>
      <c r="G135" s="73">
        <f>G136+G142+G154+G170+G200</f>
        <v>612606.4</v>
      </c>
      <c r="H135" s="8"/>
      <c r="I135" s="8"/>
    </row>
    <row r="136" spans="1:9" outlineLevel="1" x14ac:dyDescent="0.25">
      <c r="A136" s="12" t="s">
        <v>273</v>
      </c>
      <c r="B136" s="57" t="s">
        <v>274</v>
      </c>
      <c r="C136" s="57"/>
      <c r="D136" s="58"/>
      <c r="E136" s="63">
        <f>E137</f>
        <v>14406.3</v>
      </c>
      <c r="F136" s="63">
        <f t="shared" ref="F136:G140" si="18">F137</f>
        <v>14406.3</v>
      </c>
      <c r="G136" s="63">
        <f t="shared" si="18"/>
        <v>14406.3</v>
      </c>
      <c r="H136" s="8"/>
      <c r="I136" s="8"/>
    </row>
    <row r="137" spans="1:9" ht="45" outlineLevel="2" x14ac:dyDescent="0.25">
      <c r="A137" s="7" t="s">
        <v>73</v>
      </c>
      <c r="B137" s="57" t="s">
        <v>274</v>
      </c>
      <c r="C137" s="49" t="s">
        <v>74</v>
      </c>
      <c r="D137" s="58"/>
      <c r="E137" s="63">
        <f>E138</f>
        <v>14406.3</v>
      </c>
      <c r="F137" s="63">
        <f t="shared" si="18"/>
        <v>14406.3</v>
      </c>
      <c r="G137" s="63">
        <f t="shared" si="18"/>
        <v>14406.3</v>
      </c>
      <c r="H137" s="8"/>
      <c r="I137" s="8"/>
    </row>
    <row r="138" spans="1:9" ht="45" outlineLevel="2" x14ac:dyDescent="0.25">
      <c r="A138" s="7" t="s">
        <v>75</v>
      </c>
      <c r="B138" s="57" t="s">
        <v>274</v>
      </c>
      <c r="C138" s="49" t="s">
        <v>76</v>
      </c>
      <c r="D138" s="58"/>
      <c r="E138" s="63">
        <f>E139</f>
        <v>14406.3</v>
      </c>
      <c r="F138" s="63">
        <f t="shared" si="18"/>
        <v>14406.3</v>
      </c>
      <c r="G138" s="63">
        <f t="shared" si="18"/>
        <v>14406.3</v>
      </c>
      <c r="H138" s="8"/>
      <c r="I138" s="8"/>
    </row>
    <row r="139" spans="1:9" ht="45" outlineLevel="2" x14ac:dyDescent="0.25">
      <c r="A139" s="15" t="s">
        <v>77</v>
      </c>
      <c r="B139" s="57" t="s">
        <v>274</v>
      </c>
      <c r="C139" s="49" t="s">
        <v>78</v>
      </c>
      <c r="D139" s="58"/>
      <c r="E139" s="63">
        <f>E140</f>
        <v>14406.3</v>
      </c>
      <c r="F139" s="63">
        <f t="shared" si="18"/>
        <v>14406.3</v>
      </c>
      <c r="G139" s="63">
        <f t="shared" si="18"/>
        <v>14406.3</v>
      </c>
      <c r="H139" s="8"/>
      <c r="I139" s="8"/>
    </row>
    <row r="140" spans="1:9" ht="60" outlineLevel="2" x14ac:dyDescent="0.25">
      <c r="A140" s="28" t="s">
        <v>275</v>
      </c>
      <c r="B140" s="57" t="s">
        <v>274</v>
      </c>
      <c r="C140" s="49" t="s">
        <v>276</v>
      </c>
      <c r="D140" s="58"/>
      <c r="E140" s="63">
        <f>E141</f>
        <v>14406.3</v>
      </c>
      <c r="F140" s="63">
        <f t="shared" si="18"/>
        <v>14406.3</v>
      </c>
      <c r="G140" s="63">
        <f t="shared" si="18"/>
        <v>14406.3</v>
      </c>
      <c r="H140" s="8"/>
      <c r="I140" s="8"/>
    </row>
    <row r="141" spans="1:9" ht="30" outlineLevel="2" x14ac:dyDescent="0.25">
      <c r="A141" s="7" t="s">
        <v>494</v>
      </c>
      <c r="B141" s="57" t="s">
        <v>274</v>
      </c>
      <c r="C141" s="49" t="s">
        <v>276</v>
      </c>
      <c r="D141" s="58">
        <v>200</v>
      </c>
      <c r="E141" s="63">
        <v>14406.3</v>
      </c>
      <c r="F141" s="63">
        <v>14406.3</v>
      </c>
      <c r="G141" s="68">
        <v>14406.3</v>
      </c>
      <c r="H141" s="8"/>
      <c r="I141" s="8"/>
    </row>
    <row r="142" spans="1:9" outlineLevel="1" x14ac:dyDescent="0.25">
      <c r="A142" s="22" t="s">
        <v>71</v>
      </c>
      <c r="B142" s="57" t="s">
        <v>72</v>
      </c>
      <c r="C142" s="57"/>
      <c r="D142" s="58"/>
      <c r="E142" s="63">
        <f t="shared" ref="E142:G144" si="19">SUM(E143)</f>
        <v>946621.90000000014</v>
      </c>
      <c r="F142" s="63">
        <f t="shared" si="19"/>
        <v>203170.20000000004</v>
      </c>
      <c r="G142" s="63">
        <f t="shared" si="19"/>
        <v>0</v>
      </c>
      <c r="H142" s="8"/>
      <c r="I142" s="8"/>
    </row>
    <row r="143" spans="1:9" ht="45" outlineLevel="2" x14ac:dyDescent="0.25">
      <c r="A143" s="22" t="s">
        <v>73</v>
      </c>
      <c r="B143" s="57" t="s">
        <v>72</v>
      </c>
      <c r="C143" s="57" t="s">
        <v>74</v>
      </c>
      <c r="D143" s="58"/>
      <c r="E143" s="63">
        <f t="shared" si="19"/>
        <v>946621.90000000014</v>
      </c>
      <c r="F143" s="63">
        <f t="shared" si="19"/>
        <v>203170.20000000004</v>
      </c>
      <c r="G143" s="63">
        <f t="shared" si="19"/>
        <v>0</v>
      </c>
      <c r="H143" s="8"/>
      <c r="I143" s="8"/>
    </row>
    <row r="144" spans="1:9" ht="45" outlineLevel="2" x14ac:dyDescent="0.25">
      <c r="A144" s="22" t="s">
        <v>75</v>
      </c>
      <c r="B144" s="57" t="s">
        <v>72</v>
      </c>
      <c r="C144" s="57" t="s">
        <v>76</v>
      </c>
      <c r="D144" s="58"/>
      <c r="E144" s="63">
        <f t="shared" si="19"/>
        <v>946621.90000000014</v>
      </c>
      <c r="F144" s="63">
        <f t="shared" si="19"/>
        <v>203170.20000000004</v>
      </c>
      <c r="G144" s="63">
        <f t="shared" si="19"/>
        <v>0</v>
      </c>
      <c r="H144" s="8"/>
      <c r="I144" s="8"/>
    </row>
    <row r="145" spans="1:9" ht="45" outlineLevel="2" x14ac:dyDescent="0.25">
      <c r="A145" s="22" t="s">
        <v>77</v>
      </c>
      <c r="B145" s="57" t="s">
        <v>72</v>
      </c>
      <c r="C145" s="57" t="s">
        <v>78</v>
      </c>
      <c r="D145" s="58"/>
      <c r="E145" s="63">
        <f>E146+E148+E150+E152</f>
        <v>946621.90000000014</v>
      </c>
      <c r="F145" s="63">
        <f>F146+F148+F150+F152</f>
        <v>203170.20000000004</v>
      </c>
      <c r="G145" s="63">
        <f>G146+G148+G150+G152</f>
        <v>0</v>
      </c>
      <c r="H145" s="8"/>
      <c r="I145" s="8"/>
    </row>
    <row r="146" spans="1:9" ht="180" outlineLevel="2" x14ac:dyDescent="0.25">
      <c r="A146" s="24" t="s">
        <v>541</v>
      </c>
      <c r="B146" s="57" t="s">
        <v>72</v>
      </c>
      <c r="C146" s="57" t="s">
        <v>510</v>
      </c>
      <c r="D146" s="58"/>
      <c r="E146" s="63">
        <f>SUM(E147)</f>
        <v>684277.3</v>
      </c>
      <c r="F146" s="63">
        <f>SUM(F147)</f>
        <v>195375.90000000002</v>
      </c>
      <c r="G146" s="63">
        <f>SUM(G147)</f>
        <v>0</v>
      </c>
      <c r="H146" s="8"/>
      <c r="I146" s="8"/>
    </row>
    <row r="147" spans="1:9" ht="30" outlineLevel="2" x14ac:dyDescent="0.25">
      <c r="A147" s="26" t="s">
        <v>79</v>
      </c>
      <c r="B147" s="57" t="s">
        <v>72</v>
      </c>
      <c r="C147" s="57" t="s">
        <v>510</v>
      </c>
      <c r="D147" s="58">
        <v>400</v>
      </c>
      <c r="E147" s="63">
        <v>684277.3</v>
      </c>
      <c r="F147" s="63">
        <v>195375.90000000002</v>
      </c>
      <c r="G147" s="63">
        <v>0</v>
      </c>
      <c r="H147" s="8"/>
      <c r="I147" s="8"/>
    </row>
    <row r="148" spans="1:9" ht="195" outlineLevel="2" x14ac:dyDescent="0.25">
      <c r="A148" s="24" t="s">
        <v>573</v>
      </c>
      <c r="B148" s="57" t="s">
        <v>72</v>
      </c>
      <c r="C148" s="57" t="s">
        <v>535</v>
      </c>
      <c r="D148" s="58"/>
      <c r="E148" s="63">
        <f>SUM(E149)</f>
        <v>9398.9</v>
      </c>
      <c r="F148" s="63">
        <f>SUM(F149)</f>
        <v>5126.7</v>
      </c>
      <c r="G148" s="63">
        <f>SUM(G149)</f>
        <v>0</v>
      </c>
      <c r="H148" s="8"/>
      <c r="I148" s="8"/>
    </row>
    <row r="149" spans="1:9" ht="30" outlineLevel="2" x14ac:dyDescent="0.25">
      <c r="A149" s="26" t="s">
        <v>79</v>
      </c>
      <c r="B149" s="57" t="s">
        <v>72</v>
      </c>
      <c r="C149" s="57" t="s">
        <v>535</v>
      </c>
      <c r="D149" s="58">
        <v>400</v>
      </c>
      <c r="E149" s="63">
        <v>9398.9</v>
      </c>
      <c r="F149" s="63">
        <v>5126.7</v>
      </c>
      <c r="G149" s="63">
        <v>0</v>
      </c>
      <c r="H149" s="8"/>
      <c r="I149" s="8"/>
    </row>
    <row r="150" spans="1:9" ht="225" outlineLevel="2" x14ac:dyDescent="0.25">
      <c r="A150" s="24" t="s">
        <v>591</v>
      </c>
      <c r="B150" s="57" t="s">
        <v>72</v>
      </c>
      <c r="C150" s="57" t="s">
        <v>572</v>
      </c>
      <c r="D150" s="58"/>
      <c r="E150" s="63">
        <f>SUM(E151)</f>
        <v>2115.8000000000002</v>
      </c>
      <c r="F150" s="63">
        <f>SUM(F151)</f>
        <v>2667.6</v>
      </c>
      <c r="G150" s="63">
        <f>SUM(G151)</f>
        <v>0</v>
      </c>
      <c r="H150" s="8"/>
      <c r="I150" s="8"/>
    </row>
    <row r="151" spans="1:9" ht="30" outlineLevel="2" x14ac:dyDescent="0.25">
      <c r="A151" s="26" t="s">
        <v>79</v>
      </c>
      <c r="B151" s="57" t="s">
        <v>72</v>
      </c>
      <c r="C151" s="57" t="s">
        <v>572</v>
      </c>
      <c r="D151" s="58">
        <v>400</v>
      </c>
      <c r="E151" s="63">
        <f>1045.8+1070</f>
        <v>2115.8000000000002</v>
      </c>
      <c r="F151" s="63">
        <v>2667.6</v>
      </c>
      <c r="G151" s="63">
        <v>0</v>
      </c>
      <c r="H151" s="8"/>
      <c r="I151" s="8"/>
    </row>
    <row r="152" spans="1:9" ht="135" outlineLevel="2" x14ac:dyDescent="0.25">
      <c r="A152" s="24" t="s">
        <v>582</v>
      </c>
      <c r="B152" s="57" t="s">
        <v>72</v>
      </c>
      <c r="C152" s="57" t="s">
        <v>80</v>
      </c>
      <c r="D152" s="58"/>
      <c r="E152" s="63">
        <f>SUM(E153)</f>
        <v>250829.90000000002</v>
      </c>
      <c r="F152" s="63">
        <f>SUM(F153)</f>
        <v>0</v>
      </c>
      <c r="G152" s="63">
        <f>SUM(G153)</f>
        <v>0</v>
      </c>
      <c r="H152" s="8"/>
      <c r="I152" s="8"/>
    </row>
    <row r="153" spans="1:9" ht="30" outlineLevel="2" x14ac:dyDescent="0.25">
      <c r="A153" s="26" t="s">
        <v>79</v>
      </c>
      <c r="B153" s="57" t="s">
        <v>72</v>
      </c>
      <c r="C153" s="57" t="s">
        <v>80</v>
      </c>
      <c r="D153" s="58">
        <v>400</v>
      </c>
      <c r="E153" s="63">
        <v>250829.90000000002</v>
      </c>
      <c r="F153" s="63">
        <v>0</v>
      </c>
      <c r="G153" s="63">
        <v>0</v>
      </c>
      <c r="H153" s="8"/>
      <c r="I153" s="8"/>
    </row>
    <row r="154" spans="1:9" outlineLevel="1" x14ac:dyDescent="0.25">
      <c r="A154" s="22" t="s">
        <v>81</v>
      </c>
      <c r="B154" s="57" t="s">
        <v>82</v>
      </c>
      <c r="C154" s="83"/>
      <c r="D154" s="58"/>
      <c r="E154" s="63">
        <f>SUM(E155)</f>
        <v>141115.70000000001</v>
      </c>
      <c r="F154" s="63">
        <f t="shared" ref="F154:G156" si="20">SUM(F155)</f>
        <v>127881.1</v>
      </c>
      <c r="G154" s="63">
        <f t="shared" si="20"/>
        <v>77397.100000000006</v>
      </c>
      <c r="H154" s="8"/>
      <c r="I154" s="8"/>
    </row>
    <row r="155" spans="1:9" ht="30" outlineLevel="2" x14ac:dyDescent="0.25">
      <c r="A155" s="22" t="s">
        <v>54</v>
      </c>
      <c r="B155" s="57" t="s">
        <v>82</v>
      </c>
      <c r="C155" s="57" t="s">
        <v>55</v>
      </c>
      <c r="D155" s="58"/>
      <c r="E155" s="63">
        <f>SUM(E156)</f>
        <v>141115.70000000001</v>
      </c>
      <c r="F155" s="63">
        <f t="shared" si="20"/>
        <v>127881.1</v>
      </c>
      <c r="G155" s="63">
        <f t="shared" si="20"/>
        <v>77397.100000000006</v>
      </c>
      <c r="H155" s="8"/>
      <c r="I155" s="8"/>
    </row>
    <row r="156" spans="1:9" ht="30" outlineLevel="2" x14ac:dyDescent="0.25">
      <c r="A156" s="22" t="s">
        <v>56</v>
      </c>
      <c r="B156" s="57" t="s">
        <v>82</v>
      </c>
      <c r="C156" s="57" t="s">
        <v>57</v>
      </c>
      <c r="D156" s="58"/>
      <c r="E156" s="63">
        <f>SUM(E157)</f>
        <v>141115.70000000001</v>
      </c>
      <c r="F156" s="63">
        <f t="shared" si="20"/>
        <v>127881.1</v>
      </c>
      <c r="G156" s="63">
        <f t="shared" si="20"/>
        <v>77397.100000000006</v>
      </c>
      <c r="H156" s="8"/>
      <c r="I156" s="8"/>
    </row>
    <row r="157" spans="1:9" ht="60" outlineLevel="2" x14ac:dyDescent="0.25">
      <c r="A157" s="22" t="s">
        <v>58</v>
      </c>
      <c r="B157" s="57" t="s">
        <v>82</v>
      </c>
      <c r="C157" s="57" t="s">
        <v>59</v>
      </c>
      <c r="D157" s="58"/>
      <c r="E157" s="63">
        <f>SUM(E158+E160+E164+E166+E168)+E162</f>
        <v>141115.70000000001</v>
      </c>
      <c r="F157" s="63">
        <f t="shared" ref="F157:G157" si="21">SUM(F158+F160+F164+F166+F168)+F162</f>
        <v>127881.1</v>
      </c>
      <c r="G157" s="63">
        <f t="shared" si="21"/>
        <v>77397.100000000006</v>
      </c>
      <c r="H157" s="8"/>
      <c r="I157" s="8"/>
    </row>
    <row r="158" spans="1:9" ht="45" outlineLevel="2" x14ac:dyDescent="0.25">
      <c r="A158" s="24" t="s">
        <v>542</v>
      </c>
      <c r="B158" s="57" t="s">
        <v>82</v>
      </c>
      <c r="C158" s="57" t="s">
        <v>83</v>
      </c>
      <c r="D158" s="58"/>
      <c r="E158" s="63">
        <f>SUM(E159)</f>
        <v>74351.100000000006</v>
      </c>
      <c r="F158" s="63">
        <f>SUM(F159)</f>
        <v>49324.5</v>
      </c>
      <c r="G158" s="63">
        <f>SUM(G159)</f>
        <v>0</v>
      </c>
      <c r="H158" s="8"/>
      <c r="I158" s="8"/>
    </row>
    <row r="159" spans="1:9" ht="30" outlineLevel="2" x14ac:dyDescent="0.25">
      <c r="A159" s="3" t="s">
        <v>494</v>
      </c>
      <c r="B159" s="57" t="s">
        <v>82</v>
      </c>
      <c r="C159" s="57" t="s">
        <v>83</v>
      </c>
      <c r="D159" s="58">
        <v>200</v>
      </c>
      <c r="E159" s="63">
        <v>74351.100000000006</v>
      </c>
      <c r="F159" s="63">
        <v>49324.5</v>
      </c>
      <c r="G159" s="63">
        <v>0</v>
      </c>
      <c r="H159" s="8"/>
      <c r="I159" s="8"/>
    </row>
    <row r="160" spans="1:9" ht="30" outlineLevel="2" x14ac:dyDescent="0.25">
      <c r="A160" s="3" t="s">
        <v>543</v>
      </c>
      <c r="B160" s="57" t="s">
        <v>82</v>
      </c>
      <c r="C160" s="57" t="s">
        <v>544</v>
      </c>
      <c r="D160" s="58"/>
      <c r="E160" s="63">
        <f>E161</f>
        <v>101.9</v>
      </c>
      <c r="F160" s="63">
        <f>F161</f>
        <v>0</v>
      </c>
      <c r="G160" s="63">
        <f>G161</f>
        <v>0</v>
      </c>
      <c r="H160" s="8"/>
      <c r="I160" s="8"/>
    </row>
    <row r="161" spans="1:9" ht="30" outlineLevel="2" x14ac:dyDescent="0.25">
      <c r="A161" s="3" t="s">
        <v>494</v>
      </c>
      <c r="B161" s="57" t="s">
        <v>82</v>
      </c>
      <c r="C161" s="57" t="s">
        <v>544</v>
      </c>
      <c r="D161" s="58">
        <v>200</v>
      </c>
      <c r="E161" s="63">
        <v>101.9</v>
      </c>
      <c r="F161" s="63">
        <v>0</v>
      </c>
      <c r="G161" s="63">
        <v>0</v>
      </c>
      <c r="H161" s="8"/>
      <c r="I161" s="8"/>
    </row>
    <row r="162" spans="1:9" ht="60" outlineLevel="2" x14ac:dyDescent="0.25">
      <c r="A162" s="40" t="s">
        <v>570</v>
      </c>
      <c r="B162" s="57" t="s">
        <v>82</v>
      </c>
      <c r="C162" s="57" t="s">
        <v>571</v>
      </c>
      <c r="D162" s="58"/>
      <c r="E162" s="63">
        <f>E163</f>
        <v>0.1</v>
      </c>
      <c r="F162" s="63">
        <f t="shared" ref="F162:G162" si="22">F163</f>
        <v>0.1</v>
      </c>
      <c r="G162" s="63">
        <f t="shared" si="22"/>
        <v>0.1</v>
      </c>
      <c r="H162" s="8"/>
      <c r="I162" s="8"/>
    </row>
    <row r="163" spans="1:9" ht="30" outlineLevel="2" x14ac:dyDescent="0.25">
      <c r="A163" s="40" t="s">
        <v>494</v>
      </c>
      <c r="B163" s="57" t="s">
        <v>82</v>
      </c>
      <c r="C163" s="57" t="s">
        <v>571</v>
      </c>
      <c r="D163" s="58">
        <v>200</v>
      </c>
      <c r="E163" s="63">
        <v>0.1</v>
      </c>
      <c r="F163" s="63">
        <v>0.1</v>
      </c>
      <c r="G163" s="63">
        <v>0.1</v>
      </c>
      <c r="H163" s="8"/>
      <c r="I163" s="8"/>
    </row>
    <row r="164" spans="1:9" ht="60" outlineLevel="2" x14ac:dyDescent="0.25">
      <c r="A164" s="22" t="s">
        <v>86</v>
      </c>
      <c r="B164" s="57" t="s">
        <v>82</v>
      </c>
      <c r="C164" s="57" t="s">
        <v>87</v>
      </c>
      <c r="D164" s="58"/>
      <c r="E164" s="63">
        <f>SUM(E165)</f>
        <v>24632.400000000001</v>
      </c>
      <c r="F164" s="63">
        <f>SUM(F165)</f>
        <v>29027.3</v>
      </c>
      <c r="G164" s="63">
        <f>SUM(G165)</f>
        <v>28598.799999999999</v>
      </c>
      <c r="H164" s="8"/>
      <c r="I164" s="8"/>
    </row>
    <row r="165" spans="1:9" outlineLevel="2" x14ac:dyDescent="0.25">
      <c r="A165" s="6" t="s">
        <v>42</v>
      </c>
      <c r="B165" s="57" t="s">
        <v>82</v>
      </c>
      <c r="C165" s="57" t="s">
        <v>87</v>
      </c>
      <c r="D165" s="58">
        <v>800</v>
      </c>
      <c r="E165" s="63">
        <v>24632.400000000001</v>
      </c>
      <c r="F165" s="63">
        <v>29027.3</v>
      </c>
      <c r="G165" s="63">
        <v>28598.799999999999</v>
      </c>
      <c r="H165" s="8"/>
      <c r="I165" s="8"/>
    </row>
    <row r="166" spans="1:9" ht="105" outlineLevel="2" x14ac:dyDescent="0.25">
      <c r="A166" s="22" t="s">
        <v>88</v>
      </c>
      <c r="B166" s="57" t="s">
        <v>82</v>
      </c>
      <c r="C166" s="57" t="s">
        <v>89</v>
      </c>
      <c r="D166" s="58"/>
      <c r="E166" s="63">
        <f>SUM(E167)</f>
        <v>41754.300000000003</v>
      </c>
      <c r="F166" s="63">
        <f>SUM(F167)</f>
        <v>49204.1</v>
      </c>
      <c r="G166" s="63">
        <f>SUM(G167)</f>
        <v>48477.9</v>
      </c>
      <c r="H166" s="8"/>
      <c r="I166" s="8"/>
    </row>
    <row r="167" spans="1:9" outlineLevel="2" x14ac:dyDescent="0.25">
      <c r="A167" s="6" t="s">
        <v>42</v>
      </c>
      <c r="B167" s="57" t="s">
        <v>82</v>
      </c>
      <c r="C167" s="57" t="s">
        <v>89</v>
      </c>
      <c r="D167" s="58">
        <v>800</v>
      </c>
      <c r="E167" s="63">
        <v>41754.300000000003</v>
      </c>
      <c r="F167" s="63">
        <v>49204.1</v>
      </c>
      <c r="G167" s="63">
        <v>48477.9</v>
      </c>
      <c r="H167" s="8"/>
      <c r="I167" s="8"/>
    </row>
    <row r="168" spans="1:9" ht="105" outlineLevel="2" x14ac:dyDescent="0.25">
      <c r="A168" s="23" t="s">
        <v>90</v>
      </c>
      <c r="B168" s="57" t="s">
        <v>82</v>
      </c>
      <c r="C168" s="57" t="s">
        <v>91</v>
      </c>
      <c r="D168" s="58"/>
      <c r="E168" s="63">
        <f>SUM(E169)</f>
        <v>275.89999999999998</v>
      </c>
      <c r="F168" s="63">
        <f>SUM(F169)</f>
        <v>325.10000000000002</v>
      </c>
      <c r="G168" s="63">
        <f>SUM(G169)</f>
        <v>320.3</v>
      </c>
      <c r="H168" s="8"/>
      <c r="I168" s="8"/>
    </row>
    <row r="169" spans="1:9" outlineLevel="2" x14ac:dyDescent="0.25">
      <c r="A169" s="6" t="s">
        <v>42</v>
      </c>
      <c r="B169" s="57" t="s">
        <v>82</v>
      </c>
      <c r="C169" s="57" t="s">
        <v>91</v>
      </c>
      <c r="D169" s="58">
        <v>800</v>
      </c>
      <c r="E169" s="63">
        <v>275.89999999999998</v>
      </c>
      <c r="F169" s="63">
        <v>325.10000000000002</v>
      </c>
      <c r="G169" s="63">
        <v>320.3</v>
      </c>
      <c r="H169" s="8"/>
      <c r="I169" s="8"/>
    </row>
    <row r="170" spans="1:9" outlineLevel="1" x14ac:dyDescent="0.25">
      <c r="A170" s="22" t="s">
        <v>92</v>
      </c>
      <c r="B170" s="57" t="s">
        <v>93</v>
      </c>
      <c r="C170" s="57"/>
      <c r="D170" s="58"/>
      <c r="E170" s="63">
        <f>E171</f>
        <v>1005281.7</v>
      </c>
      <c r="F170" s="63">
        <f t="shared" ref="F170:G170" si="23">F171</f>
        <v>872292.39999999991</v>
      </c>
      <c r="G170" s="63">
        <f t="shared" si="23"/>
        <v>468654.30000000005</v>
      </c>
      <c r="H170" s="8"/>
      <c r="I170" s="8"/>
    </row>
    <row r="171" spans="1:9" ht="30" outlineLevel="2" x14ac:dyDescent="0.25">
      <c r="A171" s="22" t="s">
        <v>54</v>
      </c>
      <c r="B171" s="57" t="s">
        <v>93</v>
      </c>
      <c r="C171" s="57" t="s">
        <v>55</v>
      </c>
      <c r="D171" s="58"/>
      <c r="E171" s="63">
        <f>SUM(E172)</f>
        <v>1005281.7</v>
      </c>
      <c r="F171" s="63">
        <f t="shared" ref="F171:G171" si="24">SUM(F172)</f>
        <v>872292.39999999991</v>
      </c>
      <c r="G171" s="63">
        <f t="shared" si="24"/>
        <v>468654.30000000005</v>
      </c>
      <c r="H171" s="8"/>
      <c r="I171" s="8"/>
    </row>
    <row r="172" spans="1:9" ht="45" outlineLevel="2" x14ac:dyDescent="0.25">
      <c r="A172" s="22" t="s">
        <v>94</v>
      </c>
      <c r="B172" s="57" t="s">
        <v>93</v>
      </c>
      <c r="C172" s="57" t="s">
        <v>95</v>
      </c>
      <c r="D172" s="58"/>
      <c r="E172" s="63">
        <f>E173+E194</f>
        <v>1005281.7</v>
      </c>
      <c r="F172" s="63">
        <f t="shared" ref="F172:G172" si="25">F173+F194</f>
        <v>872292.39999999991</v>
      </c>
      <c r="G172" s="63">
        <f t="shared" si="25"/>
        <v>468654.30000000005</v>
      </c>
      <c r="H172" s="8"/>
      <c r="I172" s="8"/>
    </row>
    <row r="173" spans="1:9" ht="30" outlineLevel="2" x14ac:dyDescent="0.25">
      <c r="A173" s="16" t="s">
        <v>98</v>
      </c>
      <c r="B173" s="57" t="s">
        <v>93</v>
      </c>
      <c r="C173" s="57" t="s">
        <v>99</v>
      </c>
      <c r="D173" s="58"/>
      <c r="E173" s="63">
        <f>E178+E182+E190+E192+E184+E188+E174+E176+E180</f>
        <v>476004.49999999994</v>
      </c>
      <c r="F173" s="63">
        <f t="shared" ref="F173:G173" si="26">F178+F182+F190+F192+F184+F188+F174+F176</f>
        <v>319631.3</v>
      </c>
      <c r="G173" s="63">
        <f t="shared" si="26"/>
        <v>264794.30000000005</v>
      </c>
      <c r="H173" s="8"/>
      <c r="I173" s="8"/>
    </row>
    <row r="174" spans="1:9" ht="45" outlineLevel="2" x14ac:dyDescent="0.25">
      <c r="A174" s="90" t="s">
        <v>651</v>
      </c>
      <c r="B174" s="57" t="s">
        <v>93</v>
      </c>
      <c r="C174" s="57" t="s">
        <v>652</v>
      </c>
      <c r="D174" s="58"/>
      <c r="E174" s="63">
        <f>E175</f>
        <v>111.7</v>
      </c>
      <c r="F174" s="63">
        <f t="shared" ref="F174:G174" si="27">F175</f>
        <v>111.7</v>
      </c>
      <c r="G174" s="63">
        <f t="shared" si="27"/>
        <v>111.7</v>
      </c>
      <c r="H174" s="8"/>
      <c r="I174" s="8"/>
    </row>
    <row r="175" spans="1:9" ht="30" outlineLevel="2" x14ac:dyDescent="0.25">
      <c r="A175" s="90" t="s">
        <v>79</v>
      </c>
      <c r="B175" s="57" t="s">
        <v>93</v>
      </c>
      <c r="C175" s="57" t="s">
        <v>652</v>
      </c>
      <c r="D175" s="58">
        <v>400</v>
      </c>
      <c r="E175" s="63">
        <v>111.7</v>
      </c>
      <c r="F175" s="63">
        <v>111.7</v>
      </c>
      <c r="G175" s="63">
        <v>111.7</v>
      </c>
      <c r="H175" s="8"/>
      <c r="I175" s="8"/>
    </row>
    <row r="176" spans="1:9" ht="75" outlineLevel="2" x14ac:dyDescent="0.25">
      <c r="A176" s="27" t="s">
        <v>661</v>
      </c>
      <c r="B176" s="57" t="s">
        <v>93</v>
      </c>
      <c r="C176" s="57" t="s">
        <v>662</v>
      </c>
      <c r="D176" s="58"/>
      <c r="E176" s="63">
        <f>E177</f>
        <v>350</v>
      </c>
      <c r="F176" s="63">
        <f t="shared" ref="F176:G176" si="28">F177</f>
        <v>0</v>
      </c>
      <c r="G176" s="63">
        <f t="shared" si="28"/>
        <v>0</v>
      </c>
      <c r="H176" s="8"/>
      <c r="I176" s="8"/>
    </row>
    <row r="177" spans="1:9" ht="30" outlineLevel="2" x14ac:dyDescent="0.25">
      <c r="A177" s="61" t="s">
        <v>494</v>
      </c>
      <c r="B177" s="57" t="s">
        <v>93</v>
      </c>
      <c r="C177" s="57" t="s">
        <v>662</v>
      </c>
      <c r="D177" s="58">
        <v>200</v>
      </c>
      <c r="E177" s="63">
        <v>350</v>
      </c>
      <c r="F177" s="63">
        <v>0</v>
      </c>
      <c r="G177" s="63">
        <v>0</v>
      </c>
      <c r="H177" s="8"/>
      <c r="I177" s="8"/>
    </row>
    <row r="178" spans="1:9" ht="45" outlineLevel="2" x14ac:dyDescent="0.25">
      <c r="A178" s="15" t="s">
        <v>277</v>
      </c>
      <c r="B178" s="57" t="s">
        <v>93</v>
      </c>
      <c r="C178" s="57" t="s">
        <v>278</v>
      </c>
      <c r="D178" s="58"/>
      <c r="E178" s="63">
        <f>E179</f>
        <v>5073.8</v>
      </c>
      <c r="F178" s="63">
        <f>F179</f>
        <v>31712.9</v>
      </c>
      <c r="G178" s="74">
        <f>G179</f>
        <v>0</v>
      </c>
      <c r="H178" s="8"/>
      <c r="I178" s="8"/>
    </row>
    <row r="179" spans="1:9" outlineLevel="2" x14ac:dyDescent="0.25">
      <c r="A179" s="16" t="s">
        <v>42</v>
      </c>
      <c r="B179" s="57" t="s">
        <v>93</v>
      </c>
      <c r="C179" s="57" t="s">
        <v>278</v>
      </c>
      <c r="D179" s="58">
        <v>800</v>
      </c>
      <c r="E179" s="74">
        <f>4082.1+991.7</f>
        <v>5073.8</v>
      </c>
      <c r="F179" s="63">
        <v>31712.9</v>
      </c>
      <c r="G179" s="68">
        <v>0</v>
      </c>
      <c r="H179" s="8"/>
      <c r="I179" s="8"/>
    </row>
    <row r="180" spans="1:9" ht="75" outlineLevel="2" x14ac:dyDescent="0.25">
      <c r="A180" s="39" t="s">
        <v>669</v>
      </c>
      <c r="B180" s="57" t="s">
        <v>93</v>
      </c>
      <c r="C180" s="57" t="s">
        <v>670</v>
      </c>
      <c r="D180" s="58"/>
      <c r="E180" s="74">
        <f>E181</f>
        <v>43.6</v>
      </c>
      <c r="F180" s="74">
        <f t="shared" ref="F180:G180" si="29">F181</f>
        <v>0</v>
      </c>
      <c r="G180" s="74">
        <f t="shared" si="29"/>
        <v>0</v>
      </c>
      <c r="H180" s="8"/>
      <c r="I180" s="8"/>
    </row>
    <row r="181" spans="1:9" outlineLevel="2" x14ac:dyDescent="0.25">
      <c r="A181" s="39" t="s">
        <v>42</v>
      </c>
      <c r="B181" s="57" t="s">
        <v>93</v>
      </c>
      <c r="C181" s="57" t="s">
        <v>670</v>
      </c>
      <c r="D181" s="58">
        <v>800</v>
      </c>
      <c r="E181" s="74">
        <v>43.6</v>
      </c>
      <c r="F181" s="63">
        <v>0</v>
      </c>
      <c r="G181" s="68">
        <v>0</v>
      </c>
      <c r="H181" s="8"/>
      <c r="I181" s="8"/>
    </row>
    <row r="182" spans="1:9" ht="60" outlineLevel="2" x14ac:dyDescent="0.25">
      <c r="A182" s="28" t="s">
        <v>279</v>
      </c>
      <c r="B182" s="57" t="s">
        <v>93</v>
      </c>
      <c r="C182" s="57" t="s">
        <v>280</v>
      </c>
      <c r="D182" s="58"/>
      <c r="E182" s="63">
        <f>E183</f>
        <v>28942.3</v>
      </c>
      <c r="F182" s="63">
        <f>F183</f>
        <v>34105.600000000006</v>
      </c>
      <c r="G182" s="63">
        <f>G183</f>
        <v>5575.5999999999985</v>
      </c>
      <c r="H182" s="8"/>
      <c r="I182" s="8"/>
    </row>
    <row r="183" spans="1:9" outlineLevel="2" x14ac:dyDescent="0.25">
      <c r="A183" s="16" t="s">
        <v>42</v>
      </c>
      <c r="B183" s="57" t="s">
        <v>93</v>
      </c>
      <c r="C183" s="57" t="s">
        <v>280</v>
      </c>
      <c r="D183" s="58">
        <v>800</v>
      </c>
      <c r="E183" s="74">
        <v>28942.3</v>
      </c>
      <c r="F183" s="63">
        <v>34105.600000000006</v>
      </c>
      <c r="G183" s="68">
        <v>5575.5999999999985</v>
      </c>
      <c r="H183" s="8"/>
      <c r="I183" s="8"/>
    </row>
    <row r="184" spans="1:9" ht="60" outlineLevel="2" x14ac:dyDescent="0.25">
      <c r="A184" s="6" t="s">
        <v>100</v>
      </c>
      <c r="B184" s="57" t="s">
        <v>93</v>
      </c>
      <c r="C184" s="57" t="s">
        <v>101</v>
      </c>
      <c r="D184" s="58"/>
      <c r="E184" s="63">
        <f>SUM(E185:E187)</f>
        <v>300228.89999999997</v>
      </c>
      <c r="F184" s="63">
        <f t="shared" ref="F184:G184" si="30">SUM(F185:F187)</f>
        <v>179837.5</v>
      </c>
      <c r="G184" s="63">
        <f t="shared" si="30"/>
        <v>74535.900000000009</v>
      </c>
      <c r="H184" s="8"/>
      <c r="I184" s="8"/>
    </row>
    <row r="185" spans="1:9" ht="30" outlineLevel="2" x14ac:dyDescent="0.25">
      <c r="A185" s="3" t="s">
        <v>494</v>
      </c>
      <c r="B185" s="57" t="s">
        <v>93</v>
      </c>
      <c r="C185" s="57" t="s">
        <v>101</v>
      </c>
      <c r="D185" s="58">
        <v>200</v>
      </c>
      <c r="E185" s="74">
        <f>154525.9-610-9557.3</f>
        <v>144358.6</v>
      </c>
      <c r="F185" s="63">
        <v>67814.5</v>
      </c>
      <c r="G185" s="63">
        <v>74535.900000000009</v>
      </c>
      <c r="H185" s="8"/>
      <c r="I185" s="8"/>
    </row>
    <row r="186" spans="1:9" ht="30" outlineLevel="2" x14ac:dyDescent="0.25">
      <c r="A186" s="26" t="s">
        <v>79</v>
      </c>
      <c r="B186" s="57" t="s">
        <v>93</v>
      </c>
      <c r="C186" s="57" t="s">
        <v>101</v>
      </c>
      <c r="D186" s="58">
        <v>400</v>
      </c>
      <c r="E186" s="74">
        <v>145703</v>
      </c>
      <c r="F186" s="63">
        <v>112023</v>
      </c>
      <c r="G186" s="63">
        <v>0</v>
      </c>
      <c r="H186" s="8"/>
      <c r="I186" s="8"/>
    </row>
    <row r="187" spans="1:9" outlineLevel="2" x14ac:dyDescent="0.25">
      <c r="A187" s="37" t="s">
        <v>42</v>
      </c>
      <c r="B187" s="57" t="s">
        <v>93</v>
      </c>
      <c r="C187" s="57" t="s">
        <v>101</v>
      </c>
      <c r="D187" s="58">
        <v>800</v>
      </c>
      <c r="E187" s="74">
        <f>610+9557.3</f>
        <v>10167.299999999999</v>
      </c>
      <c r="F187" s="63">
        <v>0</v>
      </c>
      <c r="G187" s="63">
        <v>0</v>
      </c>
      <c r="H187" s="8"/>
      <c r="I187" s="8"/>
    </row>
    <row r="188" spans="1:9" ht="75" outlineLevel="2" x14ac:dyDescent="0.25">
      <c r="A188" s="6" t="s">
        <v>102</v>
      </c>
      <c r="B188" s="57" t="s">
        <v>93</v>
      </c>
      <c r="C188" s="57" t="s">
        <v>103</v>
      </c>
      <c r="D188" s="58"/>
      <c r="E188" s="63">
        <f>SUM(E189)</f>
        <v>1899.1</v>
      </c>
      <c r="F188" s="63">
        <f>SUM(F189)</f>
        <v>4386</v>
      </c>
      <c r="G188" s="63">
        <f>SUM(G189)</f>
        <v>4386</v>
      </c>
      <c r="H188" s="8"/>
      <c r="I188" s="8"/>
    </row>
    <row r="189" spans="1:9" ht="30" outlineLevel="2" x14ac:dyDescent="0.25">
      <c r="A189" s="3" t="s">
        <v>494</v>
      </c>
      <c r="B189" s="57" t="s">
        <v>93</v>
      </c>
      <c r="C189" s="57" t="s">
        <v>103</v>
      </c>
      <c r="D189" s="58">
        <v>200</v>
      </c>
      <c r="E189" s="63">
        <v>1899.1</v>
      </c>
      <c r="F189" s="63">
        <v>4386</v>
      </c>
      <c r="G189" s="63">
        <v>4386</v>
      </c>
      <c r="H189" s="8"/>
      <c r="I189" s="8"/>
    </row>
    <row r="190" spans="1:9" ht="90" outlineLevel="2" x14ac:dyDescent="0.25">
      <c r="A190" s="15" t="s">
        <v>281</v>
      </c>
      <c r="B190" s="57" t="s">
        <v>93</v>
      </c>
      <c r="C190" s="57" t="s">
        <v>282</v>
      </c>
      <c r="D190" s="58"/>
      <c r="E190" s="63">
        <f>E191</f>
        <v>139355.1</v>
      </c>
      <c r="F190" s="63">
        <f>F191</f>
        <v>69477.599999999991</v>
      </c>
      <c r="G190" s="63">
        <f>G191</f>
        <v>152171.1</v>
      </c>
      <c r="H190" s="8"/>
      <c r="I190" s="8"/>
    </row>
    <row r="191" spans="1:9" outlineLevel="2" x14ac:dyDescent="0.25">
      <c r="A191" s="16" t="s">
        <v>42</v>
      </c>
      <c r="B191" s="57" t="s">
        <v>93</v>
      </c>
      <c r="C191" s="57" t="s">
        <v>282</v>
      </c>
      <c r="D191" s="58">
        <v>800</v>
      </c>
      <c r="E191" s="63">
        <v>139355.1</v>
      </c>
      <c r="F191" s="63">
        <v>69477.599999999991</v>
      </c>
      <c r="G191" s="68">
        <v>152171.1</v>
      </c>
      <c r="H191" s="8"/>
      <c r="I191" s="8"/>
    </row>
    <row r="192" spans="1:9" ht="105" outlineLevel="2" x14ac:dyDescent="0.25">
      <c r="A192" s="39" t="s">
        <v>562</v>
      </c>
      <c r="B192" s="57" t="s">
        <v>93</v>
      </c>
      <c r="C192" s="57" t="s">
        <v>563</v>
      </c>
      <c r="D192" s="58"/>
      <c r="E192" s="63">
        <f>E193</f>
        <v>0</v>
      </c>
      <c r="F192" s="63">
        <f t="shared" ref="F192:G192" si="31">F193</f>
        <v>0</v>
      </c>
      <c r="G192" s="63">
        <f t="shared" si="31"/>
        <v>28014</v>
      </c>
      <c r="H192" s="8"/>
      <c r="I192" s="8"/>
    </row>
    <row r="193" spans="1:9" outlineLevel="2" x14ac:dyDescent="0.25">
      <c r="A193" s="39" t="s">
        <v>42</v>
      </c>
      <c r="B193" s="57" t="s">
        <v>93</v>
      </c>
      <c r="C193" s="57" t="s">
        <v>563</v>
      </c>
      <c r="D193" s="58">
        <v>800</v>
      </c>
      <c r="E193" s="63">
        <v>0</v>
      </c>
      <c r="F193" s="63">
        <v>0</v>
      </c>
      <c r="G193" s="68">
        <v>28014</v>
      </c>
      <c r="H193" s="8"/>
      <c r="I193" s="8"/>
    </row>
    <row r="194" spans="1:9" ht="30" outlineLevel="2" x14ac:dyDescent="0.25">
      <c r="A194" s="22" t="s">
        <v>96</v>
      </c>
      <c r="B194" s="57" t="s">
        <v>93</v>
      </c>
      <c r="C194" s="57" t="s">
        <v>97</v>
      </c>
      <c r="D194" s="58"/>
      <c r="E194" s="63">
        <f>E195+E198</f>
        <v>529277.19999999995</v>
      </c>
      <c r="F194" s="63">
        <f>F195+F198</f>
        <v>552661.1</v>
      </c>
      <c r="G194" s="63">
        <f>G195+G198</f>
        <v>203860</v>
      </c>
      <c r="H194" s="8"/>
      <c r="I194" s="8"/>
    </row>
    <row r="195" spans="1:9" ht="45" outlineLevel="2" x14ac:dyDescent="0.25">
      <c r="A195" s="6" t="s">
        <v>545</v>
      </c>
      <c r="B195" s="57" t="s">
        <v>93</v>
      </c>
      <c r="C195" s="57" t="s">
        <v>511</v>
      </c>
      <c r="D195" s="58"/>
      <c r="E195" s="63">
        <f>SUM(E196:E197)</f>
        <v>519627.19999999995</v>
      </c>
      <c r="F195" s="63">
        <f t="shared" ref="F195:G195" si="32">SUM(F196:F197)</f>
        <v>543011.1</v>
      </c>
      <c r="G195" s="63">
        <f t="shared" si="32"/>
        <v>200000</v>
      </c>
      <c r="H195" s="8"/>
      <c r="I195" s="8"/>
    </row>
    <row r="196" spans="1:9" ht="30" outlineLevel="2" x14ac:dyDescent="0.25">
      <c r="A196" s="3" t="s">
        <v>494</v>
      </c>
      <c r="B196" s="57" t="s">
        <v>93</v>
      </c>
      <c r="C196" s="57" t="s">
        <v>511</v>
      </c>
      <c r="D196" s="58">
        <v>200</v>
      </c>
      <c r="E196" s="63">
        <v>288688.59999999998</v>
      </c>
      <c r="F196" s="63">
        <v>543011.1</v>
      </c>
      <c r="G196" s="63">
        <v>200000</v>
      </c>
      <c r="H196" s="8"/>
      <c r="I196" s="8"/>
    </row>
    <row r="197" spans="1:9" ht="30" outlineLevel="2" x14ac:dyDescent="0.25">
      <c r="A197" s="6" t="s">
        <v>79</v>
      </c>
      <c r="B197" s="57" t="s">
        <v>93</v>
      </c>
      <c r="C197" s="57" t="s">
        <v>511</v>
      </c>
      <c r="D197" s="58">
        <v>400</v>
      </c>
      <c r="E197" s="63">
        <v>230938.6</v>
      </c>
      <c r="F197" s="63"/>
      <c r="G197" s="63"/>
      <c r="H197" s="8"/>
      <c r="I197" s="8"/>
    </row>
    <row r="198" spans="1:9" ht="60" outlineLevel="2" x14ac:dyDescent="0.25">
      <c r="A198" s="6" t="s">
        <v>546</v>
      </c>
      <c r="B198" s="57" t="s">
        <v>93</v>
      </c>
      <c r="C198" s="57" t="s">
        <v>512</v>
      </c>
      <c r="D198" s="58"/>
      <c r="E198" s="63">
        <f>SUM(E199)</f>
        <v>9650</v>
      </c>
      <c r="F198" s="63">
        <f>SUM(F199)</f>
        <v>9650</v>
      </c>
      <c r="G198" s="63">
        <f>SUM(G199)</f>
        <v>3860</v>
      </c>
      <c r="H198" s="8"/>
      <c r="I198" s="8"/>
    </row>
    <row r="199" spans="1:9" ht="30" outlineLevel="2" x14ac:dyDescent="0.25">
      <c r="A199" s="3" t="s">
        <v>494</v>
      </c>
      <c r="B199" s="57" t="s">
        <v>93</v>
      </c>
      <c r="C199" s="57" t="s">
        <v>512</v>
      </c>
      <c r="D199" s="58">
        <v>200</v>
      </c>
      <c r="E199" s="63">
        <v>9650</v>
      </c>
      <c r="F199" s="63">
        <v>9650</v>
      </c>
      <c r="G199" s="63">
        <v>3860</v>
      </c>
      <c r="H199" s="8"/>
      <c r="I199" s="8"/>
    </row>
    <row r="200" spans="1:9" outlineLevel="1" x14ac:dyDescent="0.25">
      <c r="A200" s="22" t="s">
        <v>104</v>
      </c>
      <c r="B200" s="57" t="s">
        <v>105</v>
      </c>
      <c r="C200" s="57"/>
      <c r="D200" s="58"/>
      <c r="E200" s="63">
        <f>SUM(E201+E218)</f>
        <v>1142807.2999999998</v>
      </c>
      <c r="F200" s="63">
        <f>SUM(F201+F218)</f>
        <v>2221.8000000000002</v>
      </c>
      <c r="G200" s="63">
        <f>SUM(G201+G218)</f>
        <v>52148.700000000004</v>
      </c>
      <c r="H200" s="8"/>
      <c r="I200" s="8"/>
    </row>
    <row r="201" spans="1:9" ht="45" outlineLevel="2" x14ac:dyDescent="0.25">
      <c r="A201" s="22" t="s">
        <v>106</v>
      </c>
      <c r="B201" s="57" t="s">
        <v>105</v>
      </c>
      <c r="C201" s="57" t="s">
        <v>107</v>
      </c>
      <c r="D201" s="58"/>
      <c r="E201" s="63">
        <f>SUM(E202+E210)</f>
        <v>1136279.9999999998</v>
      </c>
      <c r="F201" s="63">
        <f t="shared" ref="F201:G201" si="33">SUM(F202+F210)</f>
        <v>1418.6000000000004</v>
      </c>
      <c r="G201" s="63">
        <f t="shared" si="33"/>
        <v>1417.5</v>
      </c>
      <c r="H201" s="8"/>
      <c r="I201" s="8"/>
    </row>
    <row r="202" spans="1:9" ht="30" outlineLevel="2" x14ac:dyDescent="0.25">
      <c r="A202" s="22" t="s">
        <v>108</v>
      </c>
      <c r="B202" s="57" t="s">
        <v>105</v>
      </c>
      <c r="C202" s="57" t="s">
        <v>109</v>
      </c>
      <c r="D202" s="58"/>
      <c r="E202" s="63">
        <f>E203</f>
        <v>1127547.2999999998</v>
      </c>
      <c r="F202" s="63">
        <f t="shared" ref="F202:G202" si="34">F203</f>
        <v>0</v>
      </c>
      <c r="G202" s="63">
        <f t="shared" si="34"/>
        <v>0</v>
      </c>
      <c r="H202" s="8"/>
      <c r="I202" s="8"/>
    </row>
    <row r="203" spans="1:9" ht="45" outlineLevel="2" x14ac:dyDescent="0.25">
      <c r="A203" s="6" t="s">
        <v>110</v>
      </c>
      <c r="B203" s="57" t="s">
        <v>105</v>
      </c>
      <c r="C203" s="57" t="s">
        <v>111</v>
      </c>
      <c r="D203" s="58"/>
      <c r="E203" s="63">
        <f>E204+E208+E206</f>
        <v>1127547.2999999998</v>
      </c>
      <c r="F203" s="63">
        <f t="shared" ref="F203:G203" si="35">F204+F208+F206</f>
        <v>0</v>
      </c>
      <c r="G203" s="63">
        <f t="shared" si="35"/>
        <v>0</v>
      </c>
      <c r="H203" s="8"/>
      <c r="I203" s="8"/>
    </row>
    <row r="204" spans="1:9" ht="75" outlineLevel="2" x14ac:dyDescent="0.25">
      <c r="A204" s="6" t="s">
        <v>592</v>
      </c>
      <c r="B204" s="57" t="s">
        <v>105</v>
      </c>
      <c r="C204" s="57" t="s">
        <v>593</v>
      </c>
      <c r="D204" s="58"/>
      <c r="E204" s="63">
        <f>E205</f>
        <v>875000</v>
      </c>
      <c r="F204" s="63">
        <f t="shared" ref="F204:G204" si="36">F205</f>
        <v>0</v>
      </c>
      <c r="G204" s="63">
        <f t="shared" si="36"/>
        <v>0</v>
      </c>
      <c r="H204" s="8"/>
      <c r="I204" s="8"/>
    </row>
    <row r="205" spans="1:9" ht="30" outlineLevel="2" x14ac:dyDescent="0.25">
      <c r="A205" s="6" t="s">
        <v>79</v>
      </c>
      <c r="B205" s="57" t="s">
        <v>105</v>
      </c>
      <c r="C205" s="57" t="s">
        <v>593</v>
      </c>
      <c r="D205" s="58">
        <v>400</v>
      </c>
      <c r="E205" s="63">
        <v>875000</v>
      </c>
      <c r="F205" s="63">
        <v>0</v>
      </c>
      <c r="G205" s="63">
        <v>0</v>
      </c>
      <c r="H205" s="8"/>
      <c r="I205" s="8"/>
    </row>
    <row r="206" spans="1:9" ht="90" outlineLevel="2" x14ac:dyDescent="0.25">
      <c r="A206" s="6" t="s">
        <v>594</v>
      </c>
      <c r="B206" s="57" t="s">
        <v>105</v>
      </c>
      <c r="C206" s="57" t="s">
        <v>595</v>
      </c>
      <c r="D206" s="58"/>
      <c r="E206" s="63">
        <f>E207</f>
        <v>17380.900000000001</v>
      </c>
      <c r="F206" s="63">
        <f>F207</f>
        <v>0</v>
      </c>
      <c r="G206" s="63">
        <f>G207</f>
        <v>0</v>
      </c>
      <c r="H206" s="8"/>
      <c r="I206" s="8"/>
    </row>
    <row r="207" spans="1:9" ht="30" outlineLevel="2" x14ac:dyDescent="0.25">
      <c r="A207" s="6" t="s">
        <v>79</v>
      </c>
      <c r="B207" s="57" t="s">
        <v>105</v>
      </c>
      <c r="C207" s="57" t="s">
        <v>595</v>
      </c>
      <c r="D207" s="58">
        <v>400</v>
      </c>
      <c r="E207" s="63">
        <v>17380.900000000001</v>
      </c>
      <c r="F207" s="63">
        <v>0</v>
      </c>
      <c r="G207" s="63">
        <v>0</v>
      </c>
      <c r="H207" s="8"/>
      <c r="I207" s="8"/>
    </row>
    <row r="208" spans="1:9" ht="45" outlineLevel="2" x14ac:dyDescent="0.25">
      <c r="A208" s="24" t="s">
        <v>112</v>
      </c>
      <c r="B208" s="57" t="s">
        <v>105</v>
      </c>
      <c r="C208" s="57" t="s">
        <v>113</v>
      </c>
      <c r="D208" s="58"/>
      <c r="E208" s="63">
        <f>SUM(E209)</f>
        <v>235166.4</v>
      </c>
      <c r="F208" s="63">
        <f t="shared" ref="F208:G208" si="37">SUM(F209)</f>
        <v>0</v>
      </c>
      <c r="G208" s="63">
        <f t="shared" si="37"/>
        <v>0</v>
      </c>
      <c r="H208" s="8"/>
      <c r="I208" s="8"/>
    </row>
    <row r="209" spans="1:9" ht="30" outlineLevel="2" x14ac:dyDescent="0.25">
      <c r="A209" s="26" t="s">
        <v>79</v>
      </c>
      <c r="B209" s="57" t="s">
        <v>105</v>
      </c>
      <c r="C209" s="57" t="s">
        <v>113</v>
      </c>
      <c r="D209" s="58">
        <v>400</v>
      </c>
      <c r="E209" s="63">
        <f>246646.9-11480.5</f>
        <v>235166.4</v>
      </c>
      <c r="F209" s="63">
        <v>0</v>
      </c>
      <c r="G209" s="63">
        <v>0</v>
      </c>
      <c r="H209" s="8"/>
      <c r="I209" s="8"/>
    </row>
    <row r="210" spans="1:9" ht="30" outlineLevel="2" x14ac:dyDescent="0.25">
      <c r="A210" s="6" t="s">
        <v>114</v>
      </c>
      <c r="B210" s="57" t="s">
        <v>105</v>
      </c>
      <c r="C210" s="57" t="s">
        <v>115</v>
      </c>
      <c r="D210" s="58"/>
      <c r="E210" s="63">
        <f>SUM(E211)</f>
        <v>8732.7000000000007</v>
      </c>
      <c r="F210" s="63">
        <f t="shared" ref="F210:G210" si="38">SUM(F211)</f>
        <v>1418.6000000000004</v>
      </c>
      <c r="G210" s="63">
        <f t="shared" si="38"/>
        <v>1417.5</v>
      </c>
      <c r="H210" s="8"/>
      <c r="I210" s="8"/>
    </row>
    <row r="211" spans="1:9" ht="30" outlineLevel="2" x14ac:dyDescent="0.25">
      <c r="A211" s="6" t="s">
        <v>116</v>
      </c>
      <c r="B211" s="57" t="s">
        <v>105</v>
      </c>
      <c r="C211" s="57" t="s">
        <v>117</v>
      </c>
      <c r="D211" s="58"/>
      <c r="E211" s="63">
        <f>SUM(E212+E216)+E214</f>
        <v>8732.7000000000007</v>
      </c>
      <c r="F211" s="63">
        <f t="shared" ref="F211:G211" si="39">SUM(F212+F216)+F214</f>
        <v>1418.6000000000004</v>
      </c>
      <c r="G211" s="63">
        <f t="shared" si="39"/>
        <v>1417.5</v>
      </c>
      <c r="H211" s="8"/>
      <c r="I211" s="8"/>
    </row>
    <row r="212" spans="1:9" ht="60" outlineLevel="2" x14ac:dyDescent="0.25">
      <c r="A212" s="6" t="s">
        <v>118</v>
      </c>
      <c r="B212" s="57" t="s">
        <v>105</v>
      </c>
      <c r="C212" s="57" t="s">
        <v>119</v>
      </c>
      <c r="D212" s="58"/>
      <c r="E212" s="63">
        <f>SUM(E213)</f>
        <v>240</v>
      </c>
      <c r="F212" s="63">
        <f t="shared" ref="F212:G212" si="40">SUM(F213)</f>
        <v>87.9</v>
      </c>
      <c r="G212" s="63">
        <f t="shared" si="40"/>
        <v>86.6</v>
      </c>
      <c r="H212" s="8"/>
      <c r="I212" s="8"/>
    </row>
    <row r="213" spans="1:9" ht="30" outlineLevel="2" x14ac:dyDescent="0.25">
      <c r="A213" s="3" t="s">
        <v>494</v>
      </c>
      <c r="B213" s="57" t="s">
        <v>105</v>
      </c>
      <c r="C213" s="57" t="s">
        <v>119</v>
      </c>
      <c r="D213" s="58">
        <v>200</v>
      </c>
      <c r="E213" s="63">
        <f>73.9+166.1</f>
        <v>240</v>
      </c>
      <c r="F213" s="63">
        <v>87.9</v>
      </c>
      <c r="G213" s="63">
        <v>86.6</v>
      </c>
      <c r="H213" s="8"/>
      <c r="I213" s="8"/>
    </row>
    <row r="214" spans="1:9" ht="120" outlineLevel="2" x14ac:dyDescent="0.25">
      <c r="A214" s="3" t="s">
        <v>596</v>
      </c>
      <c r="B214" s="57" t="s">
        <v>105</v>
      </c>
      <c r="C214" s="57" t="s">
        <v>597</v>
      </c>
      <c r="D214" s="58"/>
      <c r="E214" s="63">
        <f>E215</f>
        <v>532.20000000000005</v>
      </c>
      <c r="F214" s="63">
        <f t="shared" ref="F214:G214" si="41">F215</f>
        <v>0</v>
      </c>
      <c r="G214" s="63">
        <f t="shared" si="41"/>
        <v>0</v>
      </c>
      <c r="H214" s="8"/>
      <c r="I214" s="8"/>
    </row>
    <row r="215" spans="1:9" outlineLevel="2" x14ac:dyDescent="0.25">
      <c r="A215" s="18" t="s">
        <v>42</v>
      </c>
      <c r="B215" s="57" t="s">
        <v>105</v>
      </c>
      <c r="C215" s="57" t="s">
        <v>597</v>
      </c>
      <c r="D215" s="58">
        <v>800</v>
      </c>
      <c r="E215" s="63">
        <v>532.20000000000005</v>
      </c>
      <c r="F215" s="63">
        <v>0</v>
      </c>
      <c r="G215" s="63">
        <v>0</v>
      </c>
      <c r="H215" s="8"/>
      <c r="I215" s="8"/>
    </row>
    <row r="216" spans="1:9" ht="105" outlineLevel="2" x14ac:dyDescent="0.25">
      <c r="A216" s="23" t="s">
        <v>120</v>
      </c>
      <c r="B216" s="57" t="s">
        <v>105</v>
      </c>
      <c r="C216" s="57" t="s">
        <v>121</v>
      </c>
      <c r="D216" s="58"/>
      <c r="E216" s="63">
        <f>SUM(E217)</f>
        <v>7960.5</v>
      </c>
      <c r="F216" s="63">
        <f t="shared" ref="F216:G216" si="42">SUM(F217)</f>
        <v>1330.7000000000003</v>
      </c>
      <c r="G216" s="63">
        <f t="shared" si="42"/>
        <v>1330.9</v>
      </c>
      <c r="H216" s="8"/>
      <c r="I216" s="8"/>
    </row>
    <row r="217" spans="1:9" outlineLevel="2" x14ac:dyDescent="0.25">
      <c r="A217" s="18" t="s">
        <v>42</v>
      </c>
      <c r="B217" s="57" t="s">
        <v>105</v>
      </c>
      <c r="C217" s="57" t="s">
        <v>121</v>
      </c>
      <c r="D217" s="58">
        <v>800</v>
      </c>
      <c r="E217" s="63">
        <v>7960.5</v>
      </c>
      <c r="F217" s="63">
        <v>1330.7000000000003</v>
      </c>
      <c r="G217" s="63">
        <v>1330.9</v>
      </c>
      <c r="H217" s="8"/>
      <c r="I217" s="8"/>
    </row>
    <row r="218" spans="1:9" ht="69" customHeight="1" outlineLevel="2" x14ac:dyDescent="0.25">
      <c r="A218" s="22" t="s">
        <v>122</v>
      </c>
      <c r="B218" s="57" t="s">
        <v>105</v>
      </c>
      <c r="C218" s="57" t="s">
        <v>123</v>
      </c>
      <c r="D218" s="58"/>
      <c r="E218" s="63">
        <f>SUM(E219+E224)</f>
        <v>6527.3</v>
      </c>
      <c r="F218" s="63">
        <f t="shared" ref="F218:G218" si="43">SUM(F219+F224)</f>
        <v>803.2</v>
      </c>
      <c r="G218" s="63">
        <f t="shared" si="43"/>
        <v>50731.200000000004</v>
      </c>
      <c r="H218" s="8"/>
      <c r="I218" s="8"/>
    </row>
    <row r="219" spans="1:9" ht="30" outlineLevel="2" x14ac:dyDescent="0.25">
      <c r="A219" s="22" t="s">
        <v>547</v>
      </c>
      <c r="B219" s="57" t="s">
        <v>105</v>
      </c>
      <c r="C219" s="57" t="s">
        <v>124</v>
      </c>
      <c r="D219" s="58"/>
      <c r="E219" s="63">
        <f>SUM(E220)+E222</f>
        <v>5209.3</v>
      </c>
      <c r="F219" s="63">
        <f t="shared" ref="F219:G219" si="44">SUM(F220)+F222</f>
        <v>333.5</v>
      </c>
      <c r="G219" s="63">
        <f t="shared" si="44"/>
        <v>50268.4</v>
      </c>
      <c r="H219" s="8"/>
      <c r="I219" s="8"/>
    </row>
    <row r="220" spans="1:9" ht="45" outlineLevel="2" x14ac:dyDescent="0.25">
      <c r="A220" s="22" t="s">
        <v>125</v>
      </c>
      <c r="B220" s="57" t="s">
        <v>105</v>
      </c>
      <c r="C220" s="57" t="s">
        <v>126</v>
      </c>
      <c r="D220" s="58"/>
      <c r="E220" s="63">
        <f>SUM(E221)</f>
        <v>350</v>
      </c>
      <c r="F220" s="63">
        <f t="shared" ref="F220:G220" si="45">SUM(F221)</f>
        <v>333.5</v>
      </c>
      <c r="G220" s="63">
        <f t="shared" si="45"/>
        <v>328.6</v>
      </c>
      <c r="H220" s="8"/>
      <c r="I220" s="8"/>
    </row>
    <row r="221" spans="1:9" ht="30" outlineLevel="2" x14ac:dyDescent="0.25">
      <c r="A221" s="3" t="s">
        <v>494</v>
      </c>
      <c r="B221" s="57" t="s">
        <v>105</v>
      </c>
      <c r="C221" s="57" t="s">
        <v>126</v>
      </c>
      <c r="D221" s="58">
        <v>200</v>
      </c>
      <c r="E221" s="63">
        <v>350</v>
      </c>
      <c r="F221" s="63">
        <v>333.5</v>
      </c>
      <c r="G221" s="63">
        <v>328.6</v>
      </c>
      <c r="H221" s="8"/>
      <c r="I221" s="8"/>
    </row>
    <row r="222" spans="1:9" outlineLevel="2" x14ac:dyDescent="0.25">
      <c r="A222" s="3" t="s">
        <v>598</v>
      </c>
      <c r="B222" s="57" t="s">
        <v>105</v>
      </c>
      <c r="C222" s="57" t="s">
        <v>599</v>
      </c>
      <c r="D222" s="58"/>
      <c r="E222" s="63">
        <f>E223</f>
        <v>4859.3</v>
      </c>
      <c r="F222" s="63">
        <f t="shared" ref="F222:G222" si="46">F223</f>
        <v>0</v>
      </c>
      <c r="G222" s="63">
        <f t="shared" si="46"/>
        <v>49939.8</v>
      </c>
      <c r="H222" s="8"/>
      <c r="I222" s="8"/>
    </row>
    <row r="223" spans="1:9" ht="30" outlineLevel="2" x14ac:dyDescent="0.25">
      <c r="A223" s="3" t="s">
        <v>494</v>
      </c>
      <c r="B223" s="57" t="s">
        <v>105</v>
      </c>
      <c r="C223" s="57" t="s">
        <v>599</v>
      </c>
      <c r="D223" s="58">
        <v>200</v>
      </c>
      <c r="E223" s="63">
        <v>4859.3</v>
      </c>
      <c r="F223" s="63">
        <v>0</v>
      </c>
      <c r="G223" s="63">
        <v>49939.8</v>
      </c>
      <c r="H223" s="8"/>
      <c r="I223" s="8"/>
    </row>
    <row r="224" spans="1:9" ht="30" outlineLevel="2" x14ac:dyDescent="0.25">
      <c r="A224" s="6" t="s">
        <v>127</v>
      </c>
      <c r="B224" s="57" t="s">
        <v>105</v>
      </c>
      <c r="C224" s="57" t="s">
        <v>128</v>
      </c>
      <c r="D224" s="58"/>
      <c r="E224" s="63">
        <f>SUM(E225)</f>
        <v>1318</v>
      </c>
      <c r="F224" s="63">
        <f t="shared" ref="F224:G225" si="47">SUM(F225)</f>
        <v>469.7</v>
      </c>
      <c r="G224" s="63">
        <f t="shared" si="47"/>
        <v>462.8</v>
      </c>
      <c r="H224" s="8"/>
      <c r="I224" s="8"/>
    </row>
    <row r="225" spans="1:9" s="25" customFormat="1" ht="75" outlineLevel="2" x14ac:dyDescent="0.25">
      <c r="A225" s="6" t="s">
        <v>129</v>
      </c>
      <c r="B225" s="57" t="s">
        <v>105</v>
      </c>
      <c r="C225" s="57" t="s">
        <v>130</v>
      </c>
      <c r="D225" s="58"/>
      <c r="E225" s="63">
        <f>SUM(E226)</f>
        <v>1318</v>
      </c>
      <c r="F225" s="63">
        <f t="shared" si="47"/>
        <v>469.7</v>
      </c>
      <c r="G225" s="63">
        <f t="shared" si="47"/>
        <v>462.8</v>
      </c>
    </row>
    <row r="226" spans="1:9" ht="30" outlineLevel="2" x14ac:dyDescent="0.25">
      <c r="A226" s="3" t="s">
        <v>494</v>
      </c>
      <c r="B226" s="57" t="s">
        <v>105</v>
      </c>
      <c r="C226" s="57" t="s">
        <v>130</v>
      </c>
      <c r="D226" s="58">
        <v>200</v>
      </c>
      <c r="E226" s="63">
        <v>1318</v>
      </c>
      <c r="F226" s="63">
        <v>469.7</v>
      </c>
      <c r="G226" s="63">
        <v>462.8</v>
      </c>
      <c r="H226" s="8"/>
      <c r="I226" s="8"/>
    </row>
    <row r="227" spans="1:9" x14ac:dyDescent="0.25">
      <c r="A227" s="17" t="s">
        <v>131</v>
      </c>
      <c r="B227" s="83" t="s">
        <v>132</v>
      </c>
      <c r="C227" s="83"/>
      <c r="D227" s="102"/>
      <c r="E227" s="75">
        <f>E228+E262+E298+E334</f>
        <v>4750953.5</v>
      </c>
      <c r="F227" s="75">
        <f>F228+F262+F298+F334</f>
        <v>3419580</v>
      </c>
      <c r="G227" s="75">
        <f>G228+G262+G298+G334</f>
        <v>978733.40000000014</v>
      </c>
      <c r="H227" s="8"/>
      <c r="I227" s="8"/>
    </row>
    <row r="228" spans="1:9" outlineLevel="1" x14ac:dyDescent="0.25">
      <c r="A228" s="15" t="s">
        <v>133</v>
      </c>
      <c r="B228" s="57" t="s">
        <v>134</v>
      </c>
      <c r="C228" s="57"/>
      <c r="D228" s="58"/>
      <c r="E228" s="63">
        <f>E229+E250</f>
        <v>274376.89999999997</v>
      </c>
      <c r="F228" s="63">
        <f>F229+F250</f>
        <v>23528.7</v>
      </c>
      <c r="G228" s="63">
        <f>G229+G250</f>
        <v>14692.199999999999</v>
      </c>
      <c r="H228" s="8"/>
      <c r="I228" s="8"/>
    </row>
    <row r="229" spans="1:9" ht="45" outlineLevel="2" x14ac:dyDescent="0.25">
      <c r="A229" s="15" t="s">
        <v>221</v>
      </c>
      <c r="B229" s="57" t="s">
        <v>134</v>
      </c>
      <c r="C229" s="57" t="s">
        <v>222</v>
      </c>
      <c r="D229" s="58"/>
      <c r="E229" s="63">
        <f>E230+E242+E246</f>
        <v>263518.8</v>
      </c>
      <c r="F229" s="63">
        <f t="shared" ref="F229:G229" si="48">F230+F242+F246</f>
        <v>10666.5</v>
      </c>
      <c r="G229" s="63">
        <f t="shared" si="48"/>
        <v>2019.9</v>
      </c>
      <c r="H229" s="8"/>
      <c r="I229" s="8"/>
    </row>
    <row r="230" spans="1:9" ht="45" outlineLevel="2" x14ac:dyDescent="0.25">
      <c r="A230" s="15" t="s">
        <v>287</v>
      </c>
      <c r="B230" s="57" t="s">
        <v>134</v>
      </c>
      <c r="C230" s="57" t="s">
        <v>288</v>
      </c>
      <c r="D230" s="58"/>
      <c r="E230" s="63">
        <f>E237+E231</f>
        <v>260798.4</v>
      </c>
      <c r="F230" s="63">
        <f t="shared" ref="F230:G230" si="49">F237+F231</f>
        <v>7290.1</v>
      </c>
      <c r="G230" s="63">
        <f t="shared" si="49"/>
        <v>995.1</v>
      </c>
      <c r="H230" s="8"/>
      <c r="I230" s="8"/>
    </row>
    <row r="231" spans="1:9" ht="45" outlineLevel="2" x14ac:dyDescent="0.25">
      <c r="A231" s="29" t="s">
        <v>521</v>
      </c>
      <c r="B231" s="57" t="s">
        <v>134</v>
      </c>
      <c r="C231" s="57" t="s">
        <v>523</v>
      </c>
      <c r="D231" s="99"/>
      <c r="E231" s="63">
        <f>E235+E232</f>
        <v>172912.4</v>
      </c>
      <c r="F231" s="63">
        <f>F235</f>
        <v>6280</v>
      </c>
      <c r="G231" s="63">
        <f>G235</f>
        <v>0</v>
      </c>
      <c r="H231" s="8"/>
      <c r="I231" s="8"/>
    </row>
    <row r="232" spans="1:9" ht="30" outlineLevel="2" x14ac:dyDescent="0.25">
      <c r="A232" s="51" t="s">
        <v>522</v>
      </c>
      <c r="B232" s="57" t="s">
        <v>134</v>
      </c>
      <c r="C232" s="57" t="s">
        <v>641</v>
      </c>
      <c r="D232" s="99"/>
      <c r="E232" s="63">
        <f>E233+E234</f>
        <v>171920.1</v>
      </c>
      <c r="F232" s="63">
        <f t="shared" ref="F232:G232" si="50">F233+F234</f>
        <v>0</v>
      </c>
      <c r="G232" s="63">
        <f t="shared" si="50"/>
        <v>0</v>
      </c>
      <c r="H232" s="8"/>
      <c r="I232" s="8"/>
    </row>
    <row r="233" spans="1:9" ht="30" outlineLevel="2" x14ac:dyDescent="0.25">
      <c r="A233" s="44" t="s">
        <v>79</v>
      </c>
      <c r="B233" s="57" t="s">
        <v>134</v>
      </c>
      <c r="C233" s="57" t="s">
        <v>641</v>
      </c>
      <c r="D233" s="99">
        <v>400</v>
      </c>
      <c r="E233" s="63">
        <f>61993.4+49898.6</f>
        <v>111892</v>
      </c>
      <c r="F233" s="63">
        <v>0</v>
      </c>
      <c r="G233" s="63">
        <v>0</v>
      </c>
      <c r="H233" s="8"/>
      <c r="I233" s="8"/>
    </row>
    <row r="234" spans="1:9" outlineLevel="2" x14ac:dyDescent="0.25">
      <c r="A234" s="51" t="s">
        <v>42</v>
      </c>
      <c r="B234" s="57" t="s">
        <v>134</v>
      </c>
      <c r="C234" s="57" t="s">
        <v>641</v>
      </c>
      <c r="D234" s="99">
        <v>800</v>
      </c>
      <c r="E234" s="63">
        <f>109926.7-49898.6</f>
        <v>60028.1</v>
      </c>
      <c r="F234" s="63">
        <v>0</v>
      </c>
      <c r="G234" s="63">
        <v>0</v>
      </c>
      <c r="H234" s="8"/>
      <c r="I234" s="8"/>
    </row>
    <row r="235" spans="1:9" ht="30" outlineLevel="2" x14ac:dyDescent="0.25">
      <c r="A235" s="29" t="s">
        <v>522</v>
      </c>
      <c r="B235" s="57" t="s">
        <v>134</v>
      </c>
      <c r="C235" s="57" t="s">
        <v>524</v>
      </c>
      <c r="D235" s="99"/>
      <c r="E235" s="63">
        <f>E236</f>
        <v>992.30000000000018</v>
      </c>
      <c r="F235" s="63">
        <f t="shared" ref="F235:G235" si="51">F236</f>
        <v>6280</v>
      </c>
      <c r="G235" s="63">
        <f t="shared" si="51"/>
        <v>0</v>
      </c>
      <c r="H235" s="8"/>
      <c r="I235" s="8"/>
    </row>
    <row r="236" spans="1:9" outlineLevel="2" x14ac:dyDescent="0.25">
      <c r="A236" s="29" t="s">
        <v>42</v>
      </c>
      <c r="B236" s="57" t="s">
        <v>134</v>
      </c>
      <c r="C236" s="57" t="s">
        <v>524</v>
      </c>
      <c r="D236" s="99">
        <v>800</v>
      </c>
      <c r="E236" s="63">
        <v>992.30000000000018</v>
      </c>
      <c r="F236" s="66">
        <v>6280</v>
      </c>
      <c r="G236" s="68">
        <v>0</v>
      </c>
      <c r="H236" s="8"/>
      <c r="I236" s="8"/>
    </row>
    <row r="237" spans="1:9" ht="45" outlineLevel="2" x14ac:dyDescent="0.25">
      <c r="A237" s="15" t="s">
        <v>289</v>
      </c>
      <c r="B237" s="57" t="s">
        <v>134</v>
      </c>
      <c r="C237" s="57" t="s">
        <v>290</v>
      </c>
      <c r="D237" s="58"/>
      <c r="E237" s="63">
        <f>E238+E240</f>
        <v>87886</v>
      </c>
      <c r="F237" s="63">
        <f t="shared" ref="F237:G237" si="52">F238+F240</f>
        <v>1010.1</v>
      </c>
      <c r="G237" s="63">
        <f t="shared" si="52"/>
        <v>995.1</v>
      </c>
      <c r="H237" s="8"/>
      <c r="I237" s="8"/>
    </row>
    <row r="238" spans="1:9" ht="30" outlineLevel="2" x14ac:dyDescent="0.25">
      <c r="A238" s="15" t="s">
        <v>291</v>
      </c>
      <c r="B238" s="57" t="s">
        <v>134</v>
      </c>
      <c r="C238" s="57" t="s">
        <v>292</v>
      </c>
      <c r="D238" s="58"/>
      <c r="E238" s="63">
        <f t="shared" ref="E238:G238" si="53">E239</f>
        <v>824.2</v>
      </c>
      <c r="F238" s="63">
        <f t="shared" si="53"/>
        <v>1010.1</v>
      </c>
      <c r="G238" s="63">
        <f t="shared" si="53"/>
        <v>995.1</v>
      </c>
      <c r="H238" s="8"/>
      <c r="I238" s="8"/>
    </row>
    <row r="239" spans="1:9" ht="30" outlineLevel="2" x14ac:dyDescent="0.25">
      <c r="A239" s="7" t="s">
        <v>494</v>
      </c>
      <c r="B239" s="57" t="s">
        <v>134</v>
      </c>
      <c r="C239" s="57" t="s">
        <v>292</v>
      </c>
      <c r="D239" s="58">
        <v>200</v>
      </c>
      <c r="E239" s="63">
        <v>824.2</v>
      </c>
      <c r="F239" s="63">
        <v>1010.1</v>
      </c>
      <c r="G239" s="68">
        <v>995.1</v>
      </c>
      <c r="H239" s="8"/>
      <c r="I239" s="8"/>
    </row>
    <row r="240" spans="1:9" ht="90" outlineLevel="2" x14ac:dyDescent="0.25">
      <c r="A240" s="117" t="s">
        <v>642</v>
      </c>
      <c r="B240" s="87" t="s">
        <v>134</v>
      </c>
      <c r="C240" s="87" t="s">
        <v>643</v>
      </c>
      <c r="D240" s="99"/>
      <c r="E240" s="63">
        <f>E241</f>
        <v>87061.8</v>
      </c>
      <c r="F240" s="63">
        <f t="shared" ref="F240:G240" si="54">F241</f>
        <v>0</v>
      </c>
      <c r="G240" s="63">
        <f t="shared" si="54"/>
        <v>0</v>
      </c>
      <c r="H240" s="8"/>
      <c r="I240" s="8"/>
    </row>
    <row r="241" spans="1:9" ht="30" outlineLevel="2" x14ac:dyDescent="0.25">
      <c r="A241" s="44" t="s">
        <v>79</v>
      </c>
      <c r="B241" s="87" t="s">
        <v>134</v>
      </c>
      <c r="C241" s="87" t="s">
        <v>643</v>
      </c>
      <c r="D241" s="99">
        <v>400</v>
      </c>
      <c r="E241" s="63">
        <v>87061.8</v>
      </c>
      <c r="F241" s="63">
        <v>0</v>
      </c>
      <c r="G241" s="68">
        <v>0</v>
      </c>
      <c r="H241" s="8"/>
      <c r="I241" s="8"/>
    </row>
    <row r="242" spans="1:9" ht="60" outlineLevel="2" x14ac:dyDescent="0.25">
      <c r="A242" s="15" t="s">
        <v>451</v>
      </c>
      <c r="B242" s="57" t="s">
        <v>134</v>
      </c>
      <c r="C242" s="57" t="s">
        <v>452</v>
      </c>
      <c r="D242" s="99"/>
      <c r="E242" s="63">
        <f>E243</f>
        <v>2720.3999999999996</v>
      </c>
      <c r="F242" s="63">
        <f t="shared" ref="F242:G244" si="55">F243</f>
        <v>1024.8</v>
      </c>
      <c r="G242" s="63">
        <f t="shared" si="55"/>
        <v>1024.8</v>
      </c>
      <c r="H242" s="8"/>
      <c r="I242" s="8"/>
    </row>
    <row r="243" spans="1:9" ht="60" outlineLevel="2" x14ac:dyDescent="0.25">
      <c r="A243" s="15" t="s">
        <v>453</v>
      </c>
      <c r="B243" s="57" t="s">
        <v>134</v>
      </c>
      <c r="C243" s="57" t="s">
        <v>454</v>
      </c>
      <c r="D243" s="99"/>
      <c r="E243" s="63">
        <f>E244</f>
        <v>2720.3999999999996</v>
      </c>
      <c r="F243" s="63">
        <f t="shared" si="55"/>
        <v>1024.8</v>
      </c>
      <c r="G243" s="63">
        <f t="shared" si="55"/>
        <v>1024.8</v>
      </c>
      <c r="H243" s="8"/>
      <c r="I243" s="8"/>
    </row>
    <row r="244" spans="1:9" outlineLevel="2" x14ac:dyDescent="0.25">
      <c r="A244" s="15" t="s">
        <v>464</v>
      </c>
      <c r="B244" s="57" t="s">
        <v>134</v>
      </c>
      <c r="C244" s="57" t="s">
        <v>465</v>
      </c>
      <c r="D244" s="99"/>
      <c r="E244" s="63">
        <f>E245</f>
        <v>2720.3999999999996</v>
      </c>
      <c r="F244" s="63">
        <f t="shared" si="55"/>
        <v>1024.8</v>
      </c>
      <c r="G244" s="63">
        <f t="shared" si="55"/>
        <v>1024.8</v>
      </c>
      <c r="H244" s="8"/>
      <c r="I244" s="8"/>
    </row>
    <row r="245" spans="1:9" ht="30" outlineLevel="2" x14ac:dyDescent="0.25">
      <c r="A245" s="26" t="s">
        <v>494</v>
      </c>
      <c r="B245" s="57" t="s">
        <v>134</v>
      </c>
      <c r="C245" s="57" t="s">
        <v>465</v>
      </c>
      <c r="D245" s="99">
        <v>200</v>
      </c>
      <c r="E245" s="63">
        <f>1024.8+1695.6</f>
        <v>2720.3999999999996</v>
      </c>
      <c r="F245" s="66">
        <v>1024.8</v>
      </c>
      <c r="G245" s="68">
        <v>1024.8</v>
      </c>
      <c r="H245" s="8"/>
      <c r="I245" s="8"/>
    </row>
    <row r="246" spans="1:9" ht="45" outlineLevel="2" x14ac:dyDescent="0.25">
      <c r="A246" s="26" t="s">
        <v>484</v>
      </c>
      <c r="B246" s="57" t="s">
        <v>134</v>
      </c>
      <c r="C246" s="57" t="s">
        <v>485</v>
      </c>
      <c r="D246" s="99"/>
      <c r="E246" s="63">
        <f>E247</f>
        <v>0</v>
      </c>
      <c r="F246" s="63">
        <f t="shared" ref="F246:G248" si="56">F247</f>
        <v>2351.6</v>
      </c>
      <c r="G246" s="63">
        <f t="shared" si="56"/>
        <v>0</v>
      </c>
      <c r="H246" s="8"/>
      <c r="I246" s="8"/>
    </row>
    <row r="247" spans="1:9" ht="60" outlineLevel="2" x14ac:dyDescent="0.25">
      <c r="A247" s="26" t="s">
        <v>498</v>
      </c>
      <c r="B247" s="57" t="s">
        <v>134</v>
      </c>
      <c r="C247" s="57" t="s">
        <v>499</v>
      </c>
      <c r="D247" s="99"/>
      <c r="E247" s="63">
        <f>E248</f>
        <v>0</v>
      </c>
      <c r="F247" s="63">
        <f t="shared" si="56"/>
        <v>2351.6</v>
      </c>
      <c r="G247" s="63">
        <f t="shared" si="56"/>
        <v>0</v>
      </c>
      <c r="H247" s="8"/>
      <c r="I247" s="8"/>
    </row>
    <row r="248" spans="1:9" ht="30" outlineLevel="2" x14ac:dyDescent="0.25">
      <c r="A248" s="26" t="s">
        <v>463</v>
      </c>
      <c r="B248" s="57" t="s">
        <v>134</v>
      </c>
      <c r="C248" s="57" t="s">
        <v>500</v>
      </c>
      <c r="D248" s="99"/>
      <c r="E248" s="63">
        <f>E249</f>
        <v>0</v>
      </c>
      <c r="F248" s="63">
        <f t="shared" si="56"/>
        <v>2351.6</v>
      </c>
      <c r="G248" s="63">
        <f t="shared" si="56"/>
        <v>0</v>
      </c>
      <c r="H248" s="8"/>
      <c r="I248" s="8"/>
    </row>
    <row r="249" spans="1:9" ht="30" outlineLevel="2" x14ac:dyDescent="0.25">
      <c r="A249" s="26" t="s">
        <v>79</v>
      </c>
      <c r="B249" s="57" t="s">
        <v>134</v>
      </c>
      <c r="C249" s="57" t="s">
        <v>500</v>
      </c>
      <c r="D249" s="99">
        <v>400</v>
      </c>
      <c r="E249" s="63">
        <f>1695.6-1695.6</f>
        <v>0</v>
      </c>
      <c r="F249" s="66">
        <v>2351.6</v>
      </c>
      <c r="G249" s="68">
        <v>0</v>
      </c>
    </row>
    <row r="250" spans="1:9" ht="75" outlineLevel="2" x14ac:dyDescent="0.25">
      <c r="A250" s="15" t="s">
        <v>135</v>
      </c>
      <c r="B250" s="57" t="s">
        <v>134</v>
      </c>
      <c r="C250" s="57" t="s">
        <v>136</v>
      </c>
      <c r="D250" s="58"/>
      <c r="E250" s="63">
        <f>E251+E258</f>
        <v>10858.099999999999</v>
      </c>
      <c r="F250" s="63">
        <f>F251+F258</f>
        <v>12862.2</v>
      </c>
      <c r="G250" s="63">
        <f>G251+G258</f>
        <v>12672.3</v>
      </c>
    </row>
    <row r="251" spans="1:9" ht="45" outlineLevel="2" x14ac:dyDescent="0.25">
      <c r="A251" s="15" t="s">
        <v>142</v>
      </c>
      <c r="B251" s="57" t="s">
        <v>134</v>
      </c>
      <c r="C251" s="57" t="s">
        <v>143</v>
      </c>
      <c r="D251" s="58"/>
      <c r="E251" s="63">
        <f>E252+E255</f>
        <v>3952.2</v>
      </c>
      <c r="F251" s="63">
        <f t="shared" ref="F251:G251" si="57">F252+F255</f>
        <v>4724.0999999999995</v>
      </c>
      <c r="G251" s="63">
        <f t="shared" si="57"/>
        <v>4654.3</v>
      </c>
    </row>
    <row r="252" spans="1:9" ht="45" outlineLevel="2" x14ac:dyDescent="0.25">
      <c r="A252" s="16" t="s">
        <v>293</v>
      </c>
      <c r="B252" s="57" t="s">
        <v>134</v>
      </c>
      <c r="C252" s="57" t="s">
        <v>294</v>
      </c>
      <c r="D252" s="58"/>
      <c r="E252" s="63">
        <f>E253</f>
        <v>3952.2</v>
      </c>
      <c r="F252" s="63">
        <f t="shared" ref="F252:G253" si="58">F253</f>
        <v>4657.3999999999996</v>
      </c>
      <c r="G252" s="63">
        <f t="shared" si="58"/>
        <v>4588.6000000000004</v>
      </c>
    </row>
    <row r="253" spans="1:9" ht="60" outlineLevel="2" x14ac:dyDescent="0.25">
      <c r="A253" s="28" t="s">
        <v>295</v>
      </c>
      <c r="B253" s="57" t="s">
        <v>134</v>
      </c>
      <c r="C253" s="103" t="s">
        <v>296</v>
      </c>
      <c r="D253" s="58"/>
      <c r="E253" s="63">
        <f>E254</f>
        <v>3952.2</v>
      </c>
      <c r="F253" s="63">
        <f t="shared" si="58"/>
        <v>4657.3999999999996</v>
      </c>
      <c r="G253" s="63">
        <f t="shared" si="58"/>
        <v>4588.6000000000004</v>
      </c>
    </row>
    <row r="254" spans="1:9" outlineLevel="2" x14ac:dyDescent="0.25">
      <c r="A254" s="16" t="s">
        <v>42</v>
      </c>
      <c r="B254" s="57" t="s">
        <v>134</v>
      </c>
      <c r="C254" s="103" t="s">
        <v>296</v>
      </c>
      <c r="D254" s="58">
        <v>800</v>
      </c>
      <c r="E254" s="63">
        <v>3952.2</v>
      </c>
      <c r="F254" s="63">
        <v>4657.3999999999996</v>
      </c>
      <c r="G254" s="68">
        <v>4588.6000000000004</v>
      </c>
    </row>
    <row r="255" spans="1:9" ht="45" outlineLevel="2" x14ac:dyDescent="0.25">
      <c r="A255" s="16" t="s">
        <v>297</v>
      </c>
      <c r="B255" s="57" t="s">
        <v>134</v>
      </c>
      <c r="C255" s="57" t="s">
        <v>298</v>
      </c>
      <c r="D255" s="58"/>
      <c r="E255" s="63">
        <f>E256</f>
        <v>0</v>
      </c>
      <c r="F255" s="63">
        <f t="shared" ref="F255:G256" si="59">F256</f>
        <v>66.7</v>
      </c>
      <c r="G255" s="63">
        <f t="shared" si="59"/>
        <v>65.7</v>
      </c>
    </row>
    <row r="256" spans="1:9" ht="60" outlineLevel="2" x14ac:dyDescent="0.25">
      <c r="A256" s="16" t="s">
        <v>299</v>
      </c>
      <c r="B256" s="57" t="s">
        <v>134</v>
      </c>
      <c r="C256" s="57" t="s">
        <v>300</v>
      </c>
      <c r="D256" s="58"/>
      <c r="E256" s="63">
        <f>E257</f>
        <v>0</v>
      </c>
      <c r="F256" s="63">
        <f t="shared" si="59"/>
        <v>66.7</v>
      </c>
      <c r="G256" s="63">
        <f t="shared" si="59"/>
        <v>65.7</v>
      </c>
      <c r="H256" s="8"/>
      <c r="I256" s="8"/>
    </row>
    <row r="257" spans="1:9" ht="30" outlineLevel="2" x14ac:dyDescent="0.25">
      <c r="A257" s="7" t="s">
        <v>494</v>
      </c>
      <c r="B257" s="57" t="s">
        <v>134</v>
      </c>
      <c r="C257" s="57" t="s">
        <v>300</v>
      </c>
      <c r="D257" s="58">
        <v>200</v>
      </c>
      <c r="E257" s="63">
        <f>70.8-70.8</f>
        <v>0</v>
      </c>
      <c r="F257" s="63">
        <v>66.7</v>
      </c>
      <c r="G257" s="68">
        <v>65.7</v>
      </c>
      <c r="H257" s="8"/>
      <c r="I257" s="8"/>
    </row>
    <row r="258" spans="1:9" ht="30" outlineLevel="2" x14ac:dyDescent="0.25">
      <c r="A258" s="44" t="s">
        <v>574</v>
      </c>
      <c r="B258" s="57" t="s">
        <v>134</v>
      </c>
      <c r="C258" s="57" t="s">
        <v>575</v>
      </c>
      <c r="D258" s="99"/>
      <c r="E258" s="63">
        <f>E259</f>
        <v>6905.9</v>
      </c>
      <c r="F258" s="63">
        <f t="shared" ref="F258:G258" si="60">F259</f>
        <v>8138.1</v>
      </c>
      <c r="G258" s="63">
        <f t="shared" si="60"/>
        <v>8018</v>
      </c>
      <c r="H258" s="8"/>
      <c r="I258" s="8"/>
    </row>
    <row r="259" spans="1:9" ht="45" outlineLevel="2" x14ac:dyDescent="0.25">
      <c r="A259" s="26" t="s">
        <v>137</v>
      </c>
      <c r="B259" s="57" t="s">
        <v>134</v>
      </c>
      <c r="C259" s="57" t="s">
        <v>138</v>
      </c>
      <c r="D259" s="99"/>
      <c r="E259" s="63">
        <f>E260</f>
        <v>6905.9</v>
      </c>
      <c r="F259" s="63">
        <f t="shared" ref="F259:G260" si="61">F260</f>
        <v>8138.1</v>
      </c>
      <c r="G259" s="63">
        <f t="shared" si="61"/>
        <v>8018</v>
      </c>
      <c r="H259" s="8"/>
      <c r="I259" s="8"/>
    </row>
    <row r="260" spans="1:9" ht="75" outlineLevel="2" x14ac:dyDescent="0.25">
      <c r="A260" s="26" t="s">
        <v>466</v>
      </c>
      <c r="B260" s="57" t="s">
        <v>134</v>
      </c>
      <c r="C260" s="57" t="s">
        <v>467</v>
      </c>
      <c r="D260" s="99"/>
      <c r="E260" s="63">
        <f>E261</f>
        <v>6905.9</v>
      </c>
      <c r="F260" s="63">
        <f t="shared" si="61"/>
        <v>8138.1</v>
      </c>
      <c r="G260" s="63">
        <f t="shared" si="61"/>
        <v>8018</v>
      </c>
      <c r="H260" s="8"/>
      <c r="I260" s="8"/>
    </row>
    <row r="261" spans="1:9" ht="30" outlineLevel="2" x14ac:dyDescent="0.25">
      <c r="A261" s="26" t="s">
        <v>494</v>
      </c>
      <c r="B261" s="57" t="s">
        <v>134</v>
      </c>
      <c r="C261" s="57" t="s">
        <v>467</v>
      </c>
      <c r="D261" s="99">
        <v>200</v>
      </c>
      <c r="E261" s="63">
        <v>6905.9</v>
      </c>
      <c r="F261" s="66">
        <v>8138.1</v>
      </c>
      <c r="G261" s="68">
        <v>8018</v>
      </c>
      <c r="H261" s="8"/>
      <c r="I261" s="8"/>
    </row>
    <row r="262" spans="1:9" outlineLevel="1" x14ac:dyDescent="0.25">
      <c r="A262" s="22" t="s">
        <v>139</v>
      </c>
      <c r="B262" s="57" t="s">
        <v>140</v>
      </c>
      <c r="C262" s="57"/>
      <c r="D262" s="58"/>
      <c r="E262" s="63">
        <f>SUM(E263)</f>
        <v>3809816.5999999996</v>
      </c>
      <c r="F262" s="63">
        <f t="shared" ref="F262:G262" si="62">SUM(F263)</f>
        <v>2879499.4</v>
      </c>
      <c r="G262" s="63">
        <f t="shared" si="62"/>
        <v>557527.00000000012</v>
      </c>
      <c r="H262" s="8"/>
      <c r="I262" s="8"/>
    </row>
    <row r="263" spans="1:9" ht="75" outlineLevel="2" x14ac:dyDescent="0.25">
      <c r="A263" s="6" t="s">
        <v>141</v>
      </c>
      <c r="B263" s="57" t="s">
        <v>140</v>
      </c>
      <c r="C263" s="57" t="s">
        <v>136</v>
      </c>
      <c r="D263" s="58"/>
      <c r="E263" s="63">
        <f>E264</f>
        <v>3809816.5999999996</v>
      </c>
      <c r="F263" s="63">
        <f t="shared" ref="F263:G263" si="63">F264</f>
        <v>2879499.4</v>
      </c>
      <c r="G263" s="63">
        <f t="shared" si="63"/>
        <v>557527.00000000012</v>
      </c>
      <c r="H263" s="8"/>
      <c r="I263" s="8"/>
    </row>
    <row r="264" spans="1:9" ht="45" outlineLevel="2" x14ac:dyDescent="0.25">
      <c r="A264" s="6" t="s">
        <v>142</v>
      </c>
      <c r="B264" s="57" t="s">
        <v>140</v>
      </c>
      <c r="C264" s="57" t="s">
        <v>143</v>
      </c>
      <c r="D264" s="58"/>
      <c r="E264" s="63">
        <f>E265+E290+E295</f>
        <v>3809816.5999999996</v>
      </c>
      <c r="F264" s="63">
        <f>F265+F290+F295</f>
        <v>2879499.4</v>
      </c>
      <c r="G264" s="63">
        <f>G265+G290+G295</f>
        <v>557527.00000000012</v>
      </c>
      <c r="H264" s="8"/>
      <c r="I264" s="8"/>
    </row>
    <row r="265" spans="1:9" ht="45" outlineLevel="2" x14ac:dyDescent="0.25">
      <c r="A265" s="6" t="s">
        <v>144</v>
      </c>
      <c r="B265" s="57" t="s">
        <v>140</v>
      </c>
      <c r="C265" s="57" t="s">
        <v>145</v>
      </c>
      <c r="D265" s="58"/>
      <c r="E265" s="63">
        <f>E272+E281+E284+E286+E288+E268+E274+E276+E266+E270+E279</f>
        <v>3781340.8</v>
      </c>
      <c r="F265" s="63">
        <f t="shared" ref="F265:G265" si="64">F272+F281+F284+F286+F288+F268+F274+F276+F266+F270+F279</f>
        <v>2872113.3</v>
      </c>
      <c r="G265" s="63">
        <f t="shared" si="64"/>
        <v>550550.20000000007</v>
      </c>
      <c r="H265" s="4"/>
      <c r="I265" s="8"/>
    </row>
    <row r="266" spans="1:9" ht="45" outlineLevel="2" x14ac:dyDescent="0.25">
      <c r="A266" s="91" t="s">
        <v>653</v>
      </c>
      <c r="B266" s="84" t="s">
        <v>140</v>
      </c>
      <c r="C266" s="84" t="s">
        <v>654</v>
      </c>
      <c r="D266" s="58"/>
      <c r="E266" s="63">
        <f>E267</f>
        <v>3000</v>
      </c>
      <c r="F266" s="63">
        <f t="shared" ref="F266" si="65">F267</f>
        <v>0</v>
      </c>
      <c r="G266" s="63">
        <f t="shared" ref="G266" si="66">G267</f>
        <v>0</v>
      </c>
      <c r="H266" s="8"/>
      <c r="I266" s="8"/>
    </row>
    <row r="267" spans="1:9" ht="30" outlineLevel="2" x14ac:dyDescent="0.25">
      <c r="A267" s="6" t="s">
        <v>79</v>
      </c>
      <c r="B267" s="84" t="s">
        <v>140</v>
      </c>
      <c r="C267" s="84" t="s">
        <v>654</v>
      </c>
      <c r="D267" s="58">
        <v>400</v>
      </c>
      <c r="E267" s="63">
        <v>3000</v>
      </c>
      <c r="F267" s="63">
        <v>0</v>
      </c>
      <c r="G267" s="63">
        <v>0</v>
      </c>
      <c r="H267" s="8"/>
      <c r="I267" s="8"/>
    </row>
    <row r="268" spans="1:9" ht="30" outlineLevel="2" x14ac:dyDescent="0.25">
      <c r="A268" s="26" t="s">
        <v>604</v>
      </c>
      <c r="B268" s="57" t="s">
        <v>140</v>
      </c>
      <c r="C268" s="57" t="s">
        <v>605</v>
      </c>
      <c r="D268" s="58"/>
      <c r="E268" s="63">
        <f>E269</f>
        <v>3311.4</v>
      </c>
      <c r="F268" s="63">
        <f t="shared" ref="F268:G268" si="67">F269</f>
        <v>0</v>
      </c>
      <c r="G268" s="63">
        <f t="shared" si="67"/>
        <v>0</v>
      </c>
      <c r="H268" s="8"/>
      <c r="I268" s="8"/>
    </row>
    <row r="269" spans="1:9" ht="30" outlineLevel="2" x14ac:dyDescent="0.25">
      <c r="A269" s="26" t="s">
        <v>79</v>
      </c>
      <c r="B269" s="57" t="s">
        <v>140</v>
      </c>
      <c r="C269" s="57" t="s">
        <v>605</v>
      </c>
      <c r="D269" s="58">
        <v>400</v>
      </c>
      <c r="E269" s="63">
        <v>3311.4</v>
      </c>
      <c r="F269" s="63">
        <v>0</v>
      </c>
      <c r="G269" s="63">
        <v>0</v>
      </c>
      <c r="H269" s="8"/>
      <c r="I269" s="8"/>
    </row>
    <row r="270" spans="1:9" ht="45" outlineLevel="2" x14ac:dyDescent="0.25">
      <c r="A270" s="44" t="s">
        <v>655</v>
      </c>
      <c r="B270" s="57" t="s">
        <v>140</v>
      </c>
      <c r="C270" s="57" t="s">
        <v>656</v>
      </c>
      <c r="D270" s="58"/>
      <c r="E270" s="63">
        <f>E271</f>
        <v>38300</v>
      </c>
      <c r="F270" s="63">
        <f t="shared" ref="F270:G270" si="68">F271</f>
        <v>0</v>
      </c>
      <c r="G270" s="63">
        <f t="shared" si="68"/>
        <v>0</v>
      </c>
      <c r="H270" s="8"/>
      <c r="I270" s="8"/>
    </row>
    <row r="271" spans="1:9" ht="30" outlineLevel="2" x14ac:dyDescent="0.25">
      <c r="A271" s="44" t="s">
        <v>79</v>
      </c>
      <c r="B271" s="57" t="s">
        <v>140</v>
      </c>
      <c r="C271" s="57" t="s">
        <v>656</v>
      </c>
      <c r="D271" s="58">
        <v>400</v>
      </c>
      <c r="E271" s="63">
        <f>35539.1+2760.9</f>
        <v>38300</v>
      </c>
      <c r="F271" s="63">
        <v>0</v>
      </c>
      <c r="G271" s="63">
        <v>0</v>
      </c>
      <c r="H271" s="8"/>
      <c r="I271" s="8"/>
    </row>
    <row r="272" spans="1:9" ht="45" outlineLevel="2" x14ac:dyDescent="0.25">
      <c r="A272" s="16" t="s">
        <v>516</v>
      </c>
      <c r="B272" s="57" t="s">
        <v>140</v>
      </c>
      <c r="C272" s="57" t="s">
        <v>517</v>
      </c>
      <c r="D272" s="58"/>
      <c r="E272" s="63">
        <f>E273</f>
        <v>112872.70000000001</v>
      </c>
      <c r="F272" s="63">
        <f t="shared" ref="F272:G272" si="69">F273</f>
        <v>124117.2</v>
      </c>
      <c r="G272" s="63">
        <f t="shared" si="69"/>
        <v>129804.9</v>
      </c>
      <c r="H272" s="8"/>
      <c r="I272" s="8"/>
    </row>
    <row r="273" spans="1:9" outlineLevel="2" x14ac:dyDescent="0.25">
      <c r="A273" s="16" t="s">
        <v>42</v>
      </c>
      <c r="B273" s="57" t="s">
        <v>140</v>
      </c>
      <c r="C273" s="57" t="s">
        <v>517</v>
      </c>
      <c r="D273" s="58">
        <v>800</v>
      </c>
      <c r="E273" s="63">
        <v>112872.70000000001</v>
      </c>
      <c r="F273" s="63">
        <v>124117.2</v>
      </c>
      <c r="G273" s="68">
        <v>129804.9</v>
      </c>
      <c r="H273" s="8"/>
      <c r="I273" s="8"/>
    </row>
    <row r="274" spans="1:9" ht="75" outlineLevel="2" x14ac:dyDescent="0.25">
      <c r="A274" s="39" t="s">
        <v>618</v>
      </c>
      <c r="B274" s="57" t="s">
        <v>140</v>
      </c>
      <c r="C274" s="57" t="s">
        <v>620</v>
      </c>
      <c r="D274" s="58"/>
      <c r="E274" s="63">
        <f>E275</f>
        <v>4287.7</v>
      </c>
      <c r="F274" s="63">
        <f t="shared" ref="F274:G274" si="70">F275</f>
        <v>4812.2</v>
      </c>
      <c r="G274" s="63">
        <f t="shared" si="70"/>
        <v>5004.7</v>
      </c>
      <c r="H274" s="8"/>
      <c r="I274" s="8"/>
    </row>
    <row r="275" spans="1:9" ht="30" outlineLevel="2" x14ac:dyDescent="0.25">
      <c r="A275" s="38" t="s">
        <v>21</v>
      </c>
      <c r="B275" s="57" t="s">
        <v>140</v>
      </c>
      <c r="C275" s="57" t="s">
        <v>620</v>
      </c>
      <c r="D275" s="58">
        <v>300</v>
      </c>
      <c r="E275" s="63">
        <v>4287.7</v>
      </c>
      <c r="F275" s="63">
        <v>4812.2</v>
      </c>
      <c r="G275" s="68">
        <v>5004.7</v>
      </c>
      <c r="H275" s="8"/>
      <c r="I275" s="8"/>
    </row>
    <row r="276" spans="1:9" ht="90" outlineLevel="2" x14ac:dyDescent="0.25">
      <c r="A276" s="39" t="s">
        <v>619</v>
      </c>
      <c r="B276" s="57" t="s">
        <v>140</v>
      </c>
      <c r="C276" s="57" t="s">
        <v>621</v>
      </c>
      <c r="D276" s="58"/>
      <c r="E276" s="63">
        <f>SUM(E277:E278)</f>
        <v>23202.400000000001</v>
      </c>
      <c r="F276" s="63">
        <f t="shared" ref="F276:G276" si="71">SUM(F277:F278)</f>
        <v>47418.400000000001</v>
      </c>
      <c r="G276" s="63">
        <f t="shared" si="71"/>
        <v>43400.200000000004</v>
      </c>
      <c r="H276" s="8"/>
      <c r="I276" s="8"/>
    </row>
    <row r="277" spans="1:9" ht="30" outlineLevel="2" x14ac:dyDescent="0.25">
      <c r="A277" s="40" t="s">
        <v>494</v>
      </c>
      <c r="B277" s="57" t="s">
        <v>140</v>
      </c>
      <c r="C277" s="57" t="s">
        <v>621</v>
      </c>
      <c r="D277" s="58">
        <v>200</v>
      </c>
      <c r="E277" s="63">
        <v>44.9</v>
      </c>
      <c r="F277" s="63">
        <v>44.9</v>
      </c>
      <c r="G277" s="68">
        <v>44.9</v>
      </c>
      <c r="H277" s="8"/>
      <c r="I277" s="8"/>
    </row>
    <row r="278" spans="1:9" outlineLevel="2" x14ac:dyDescent="0.25">
      <c r="A278" s="39" t="s">
        <v>42</v>
      </c>
      <c r="B278" s="57" t="s">
        <v>140</v>
      </c>
      <c r="C278" s="57" t="s">
        <v>621</v>
      </c>
      <c r="D278" s="58">
        <v>800</v>
      </c>
      <c r="E278" s="63">
        <v>23157.5</v>
      </c>
      <c r="F278" s="63">
        <v>47373.5</v>
      </c>
      <c r="G278" s="68">
        <v>43355.3</v>
      </c>
      <c r="H278" s="8"/>
      <c r="I278" s="8"/>
    </row>
    <row r="279" spans="1:9" ht="45" outlineLevel="2" x14ac:dyDescent="0.25">
      <c r="A279" s="39" t="s">
        <v>513</v>
      </c>
      <c r="B279" s="57" t="s">
        <v>140</v>
      </c>
      <c r="C279" s="57" t="s">
        <v>663</v>
      </c>
      <c r="D279" s="58"/>
      <c r="E279" s="63">
        <f>E280</f>
        <v>1751302</v>
      </c>
      <c r="F279" s="63">
        <f t="shared" ref="F279:G279" si="72">F280</f>
        <v>0</v>
      </c>
      <c r="G279" s="63">
        <f t="shared" si="72"/>
        <v>0</v>
      </c>
      <c r="H279" s="8"/>
      <c r="I279" s="8"/>
    </row>
    <row r="280" spans="1:9" outlineLevel="2" x14ac:dyDescent="0.25">
      <c r="A280" s="39" t="s">
        <v>42</v>
      </c>
      <c r="B280" s="57" t="s">
        <v>140</v>
      </c>
      <c r="C280" s="57" t="s">
        <v>663</v>
      </c>
      <c r="D280" s="58">
        <v>800</v>
      </c>
      <c r="E280" s="63">
        <v>1751302</v>
      </c>
      <c r="F280" s="63">
        <v>0</v>
      </c>
      <c r="G280" s="68">
        <v>0</v>
      </c>
      <c r="H280" s="8"/>
      <c r="I280" s="8"/>
    </row>
    <row r="281" spans="1:9" ht="30" outlineLevel="2" x14ac:dyDescent="0.25">
      <c r="A281" s="30" t="s">
        <v>146</v>
      </c>
      <c r="B281" s="84" t="s">
        <v>140</v>
      </c>
      <c r="C281" s="84" t="s">
        <v>147</v>
      </c>
      <c r="D281" s="58"/>
      <c r="E281" s="63">
        <f>SUM(E282:E283)</f>
        <v>182476.3</v>
      </c>
      <c r="F281" s="63">
        <f t="shared" ref="F281:G281" si="73">SUM(F282:F283)</f>
        <v>150867.09999999998</v>
      </c>
      <c r="G281" s="63">
        <f t="shared" si="73"/>
        <v>372340.4</v>
      </c>
      <c r="H281" s="8"/>
      <c r="I281" s="8"/>
    </row>
    <row r="282" spans="1:9" ht="30" outlineLevel="2" x14ac:dyDescent="0.25">
      <c r="A282" s="3" t="s">
        <v>494</v>
      </c>
      <c r="B282" s="84" t="s">
        <v>140</v>
      </c>
      <c r="C282" s="84" t="s">
        <v>147</v>
      </c>
      <c r="D282" s="58">
        <v>200</v>
      </c>
      <c r="E282" s="63">
        <f>122703.4-66000</f>
        <v>56703.399999999994</v>
      </c>
      <c r="F282" s="63">
        <v>150867.09999999998</v>
      </c>
      <c r="G282" s="63">
        <v>372340.4</v>
      </c>
      <c r="H282" s="8"/>
      <c r="I282" s="8"/>
    </row>
    <row r="283" spans="1:9" ht="30" outlineLevel="2" x14ac:dyDescent="0.25">
      <c r="A283" s="6" t="s">
        <v>79</v>
      </c>
      <c r="B283" s="84" t="s">
        <v>140</v>
      </c>
      <c r="C283" s="84" t="s">
        <v>147</v>
      </c>
      <c r="D283" s="58">
        <v>400</v>
      </c>
      <c r="E283" s="63">
        <v>125772.9</v>
      </c>
      <c r="F283" s="63">
        <v>0</v>
      </c>
      <c r="G283" s="63">
        <v>0</v>
      </c>
      <c r="H283" s="8"/>
      <c r="I283" s="8"/>
    </row>
    <row r="284" spans="1:9" ht="45" outlineLevel="2" x14ac:dyDescent="0.25">
      <c r="A284" s="16" t="s">
        <v>513</v>
      </c>
      <c r="B284" s="57" t="s">
        <v>140</v>
      </c>
      <c r="C284" s="57" t="s">
        <v>514</v>
      </c>
      <c r="D284" s="58"/>
      <c r="E284" s="63">
        <f>E285</f>
        <v>17689.899999999907</v>
      </c>
      <c r="F284" s="74">
        <v>0</v>
      </c>
      <c r="G284" s="74">
        <v>0</v>
      </c>
      <c r="H284" s="8"/>
      <c r="I284" s="8"/>
    </row>
    <row r="285" spans="1:9" outlineLevel="2" x14ac:dyDescent="0.25">
      <c r="A285" s="16" t="s">
        <v>42</v>
      </c>
      <c r="B285" s="57" t="s">
        <v>140</v>
      </c>
      <c r="C285" s="57" t="s">
        <v>514</v>
      </c>
      <c r="D285" s="58">
        <v>800</v>
      </c>
      <c r="E285" s="63">
        <f>1768991.9-1751302</f>
        <v>17689.899999999907</v>
      </c>
      <c r="F285" s="74">
        <v>0</v>
      </c>
      <c r="G285" s="74">
        <v>0</v>
      </c>
      <c r="H285" s="8"/>
      <c r="I285" s="8"/>
    </row>
    <row r="286" spans="1:9" ht="105" outlineLevel="2" x14ac:dyDescent="0.25">
      <c r="A286" s="6" t="s">
        <v>534</v>
      </c>
      <c r="B286" s="84" t="s">
        <v>140</v>
      </c>
      <c r="C286" s="84" t="s">
        <v>515</v>
      </c>
      <c r="D286" s="58"/>
      <c r="E286" s="63">
        <f>SUM(E287)</f>
        <v>840000</v>
      </c>
      <c r="F286" s="63">
        <f t="shared" ref="F286:G286" si="74">SUM(F287)</f>
        <v>0</v>
      </c>
      <c r="G286" s="63">
        <f t="shared" si="74"/>
        <v>0</v>
      </c>
      <c r="H286" s="8"/>
      <c r="I286" s="8"/>
    </row>
    <row r="287" spans="1:9" ht="30" outlineLevel="2" x14ac:dyDescent="0.25">
      <c r="A287" s="26" t="s">
        <v>79</v>
      </c>
      <c r="B287" s="84" t="s">
        <v>140</v>
      </c>
      <c r="C287" s="84" t="s">
        <v>515</v>
      </c>
      <c r="D287" s="58">
        <v>400</v>
      </c>
      <c r="E287" s="63">
        <v>840000</v>
      </c>
      <c r="F287" s="63">
        <v>0</v>
      </c>
      <c r="G287" s="63">
        <v>0</v>
      </c>
      <c r="H287" s="8"/>
      <c r="I287" s="8"/>
    </row>
    <row r="288" spans="1:9" ht="120" outlineLevel="2" x14ac:dyDescent="0.25">
      <c r="A288" s="16" t="s">
        <v>529</v>
      </c>
      <c r="B288" s="57" t="s">
        <v>140</v>
      </c>
      <c r="C288" s="57" t="s">
        <v>528</v>
      </c>
      <c r="D288" s="58"/>
      <c r="E288" s="63">
        <f>E289</f>
        <v>804898.4</v>
      </c>
      <c r="F288" s="63">
        <f>F289</f>
        <v>2544898.4</v>
      </c>
      <c r="G288" s="63">
        <f>G289</f>
        <v>0</v>
      </c>
      <c r="H288" s="8"/>
      <c r="I288" s="8"/>
    </row>
    <row r="289" spans="1:9" outlineLevel="2" x14ac:dyDescent="0.25">
      <c r="A289" s="16" t="s">
        <v>42</v>
      </c>
      <c r="B289" s="57" t="s">
        <v>140</v>
      </c>
      <c r="C289" s="57" t="s">
        <v>528</v>
      </c>
      <c r="D289" s="58">
        <v>800</v>
      </c>
      <c r="E289" s="63">
        <v>804898.4</v>
      </c>
      <c r="F289" s="63">
        <v>2544898.4</v>
      </c>
      <c r="G289" s="63">
        <v>0</v>
      </c>
      <c r="H289" s="8"/>
      <c r="I289" s="8"/>
    </row>
    <row r="290" spans="1:9" ht="45" outlineLevel="2" x14ac:dyDescent="0.25">
      <c r="A290" s="16" t="s">
        <v>293</v>
      </c>
      <c r="B290" s="57" t="s">
        <v>140</v>
      </c>
      <c r="C290" s="57" t="s">
        <v>294</v>
      </c>
      <c r="D290" s="58"/>
      <c r="E290" s="63">
        <f>E291+E293</f>
        <v>6667.8</v>
      </c>
      <c r="F290" s="63">
        <f t="shared" ref="F290:G290" si="75">F291+F293</f>
        <v>7386.1</v>
      </c>
      <c r="G290" s="63">
        <f t="shared" si="75"/>
        <v>6976.8</v>
      </c>
      <c r="H290" s="8"/>
      <c r="I290" s="8"/>
    </row>
    <row r="291" spans="1:9" ht="30" outlineLevel="2" x14ac:dyDescent="0.25">
      <c r="A291" s="28" t="s">
        <v>301</v>
      </c>
      <c r="B291" s="57" t="s">
        <v>140</v>
      </c>
      <c r="C291" s="57" t="s">
        <v>302</v>
      </c>
      <c r="D291" s="58"/>
      <c r="E291" s="63">
        <f>E292</f>
        <v>6656.5</v>
      </c>
      <c r="F291" s="63">
        <f t="shared" ref="F291:G291" si="76">F292</f>
        <v>7372.8</v>
      </c>
      <c r="G291" s="63">
        <f t="shared" si="76"/>
        <v>6963.7</v>
      </c>
      <c r="H291" s="8"/>
      <c r="I291" s="8"/>
    </row>
    <row r="292" spans="1:9" outlineLevel="2" x14ac:dyDescent="0.25">
      <c r="A292" s="16" t="s">
        <v>42</v>
      </c>
      <c r="B292" s="57" t="s">
        <v>140</v>
      </c>
      <c r="C292" s="57" t="s">
        <v>302</v>
      </c>
      <c r="D292" s="58">
        <v>800</v>
      </c>
      <c r="E292" s="63">
        <f>6256.5+400</f>
        <v>6656.5</v>
      </c>
      <c r="F292" s="63">
        <v>7372.8</v>
      </c>
      <c r="G292" s="68">
        <f>7264-300.3</f>
        <v>6963.7</v>
      </c>
      <c r="H292" s="8"/>
      <c r="I292" s="8"/>
    </row>
    <row r="293" spans="1:9" ht="75" outlineLevel="2" x14ac:dyDescent="0.25">
      <c r="A293" s="16" t="s">
        <v>501</v>
      </c>
      <c r="B293" s="57" t="s">
        <v>140</v>
      </c>
      <c r="C293" s="57" t="s">
        <v>303</v>
      </c>
      <c r="D293" s="58"/>
      <c r="E293" s="63">
        <f>E294</f>
        <v>11.3</v>
      </c>
      <c r="F293" s="63">
        <f t="shared" ref="F293:G293" si="77">F294</f>
        <v>13.3</v>
      </c>
      <c r="G293" s="63">
        <f t="shared" si="77"/>
        <v>13.1</v>
      </c>
      <c r="H293" s="8"/>
      <c r="I293" s="8"/>
    </row>
    <row r="294" spans="1:9" outlineLevel="2" x14ac:dyDescent="0.25">
      <c r="A294" s="16" t="s">
        <v>42</v>
      </c>
      <c r="B294" s="57" t="s">
        <v>140</v>
      </c>
      <c r="C294" s="57" t="s">
        <v>303</v>
      </c>
      <c r="D294" s="58">
        <v>800</v>
      </c>
      <c r="E294" s="63">
        <v>11.3</v>
      </c>
      <c r="F294" s="63">
        <v>13.3</v>
      </c>
      <c r="G294" s="68">
        <v>13.1</v>
      </c>
      <c r="H294" s="8"/>
      <c r="I294" s="8"/>
    </row>
    <row r="295" spans="1:9" ht="30" outlineLevel="2" x14ac:dyDescent="0.25">
      <c r="A295" s="44" t="s">
        <v>600</v>
      </c>
      <c r="B295" s="57" t="s">
        <v>140</v>
      </c>
      <c r="C295" s="57" t="s">
        <v>602</v>
      </c>
      <c r="D295" s="58"/>
      <c r="E295" s="63">
        <f>E296</f>
        <v>21808</v>
      </c>
      <c r="F295" s="63">
        <f t="shared" ref="F295:G296" si="78">F296</f>
        <v>0</v>
      </c>
      <c r="G295" s="63">
        <f t="shared" si="78"/>
        <v>0</v>
      </c>
      <c r="H295" s="8"/>
      <c r="I295" s="8"/>
    </row>
    <row r="296" spans="1:9" ht="45" outlineLevel="2" x14ac:dyDescent="0.25">
      <c r="A296" s="61" t="s">
        <v>601</v>
      </c>
      <c r="B296" s="57" t="s">
        <v>140</v>
      </c>
      <c r="C296" s="57" t="s">
        <v>603</v>
      </c>
      <c r="D296" s="58"/>
      <c r="E296" s="63">
        <f>E297</f>
        <v>21808</v>
      </c>
      <c r="F296" s="63">
        <f t="shared" si="78"/>
        <v>0</v>
      </c>
      <c r="G296" s="63">
        <f t="shared" si="78"/>
        <v>0</v>
      </c>
      <c r="H296" s="8"/>
      <c r="I296" s="8"/>
    </row>
    <row r="297" spans="1:9" ht="30" outlineLevel="2" x14ac:dyDescent="0.25">
      <c r="A297" s="51" t="s">
        <v>79</v>
      </c>
      <c r="B297" s="57" t="s">
        <v>140</v>
      </c>
      <c r="C297" s="57" t="s">
        <v>603</v>
      </c>
      <c r="D297" s="58">
        <v>400</v>
      </c>
      <c r="E297" s="63">
        <v>21808</v>
      </c>
      <c r="F297" s="63"/>
      <c r="G297" s="68"/>
      <c r="H297" s="8"/>
      <c r="I297" s="8"/>
    </row>
    <row r="298" spans="1:9" outlineLevel="1" x14ac:dyDescent="0.25">
      <c r="A298" s="22" t="s">
        <v>148</v>
      </c>
      <c r="B298" s="57" t="s">
        <v>149</v>
      </c>
      <c r="C298" s="57"/>
      <c r="D298" s="58"/>
      <c r="E298" s="63">
        <f>E299+E327+E322</f>
        <v>487470.1</v>
      </c>
      <c r="F298" s="63">
        <f t="shared" ref="F298:G298" si="79">F299+F327+F322</f>
        <v>332730.5</v>
      </c>
      <c r="G298" s="63">
        <f t="shared" si="79"/>
        <v>215316.9</v>
      </c>
      <c r="H298" s="8"/>
      <c r="I298" s="8"/>
    </row>
    <row r="299" spans="1:9" ht="75" outlineLevel="2" x14ac:dyDescent="0.25">
      <c r="A299" s="15" t="s">
        <v>135</v>
      </c>
      <c r="B299" s="57" t="s">
        <v>149</v>
      </c>
      <c r="C299" s="57" t="s">
        <v>136</v>
      </c>
      <c r="D299" s="58"/>
      <c r="E299" s="63">
        <f>E300</f>
        <v>214237.4</v>
      </c>
      <c r="F299" s="63">
        <f t="shared" ref="F299:G299" si="80">F300</f>
        <v>216737.69999999998</v>
      </c>
      <c r="G299" s="63">
        <f t="shared" si="80"/>
        <v>215316.9</v>
      </c>
      <c r="H299" s="8"/>
      <c r="I299" s="8"/>
    </row>
    <row r="300" spans="1:9" ht="30" outlineLevel="2" x14ac:dyDescent="0.25">
      <c r="A300" s="15" t="s">
        <v>150</v>
      </c>
      <c r="B300" s="57" t="s">
        <v>149</v>
      </c>
      <c r="C300" s="57" t="s">
        <v>151</v>
      </c>
      <c r="D300" s="58"/>
      <c r="E300" s="63">
        <f>E301+E319+E316</f>
        <v>214237.4</v>
      </c>
      <c r="F300" s="63">
        <f t="shared" ref="F300:G300" si="81">F301+F319+F316</f>
        <v>216737.69999999998</v>
      </c>
      <c r="G300" s="63">
        <f t="shared" si="81"/>
        <v>215316.9</v>
      </c>
      <c r="H300" s="8"/>
      <c r="I300" s="8"/>
    </row>
    <row r="301" spans="1:9" ht="45" outlineLevel="2" x14ac:dyDescent="0.25">
      <c r="A301" s="15" t="s">
        <v>152</v>
      </c>
      <c r="B301" s="57" t="s">
        <v>149</v>
      </c>
      <c r="C301" s="57" t="s">
        <v>153</v>
      </c>
      <c r="D301" s="58"/>
      <c r="E301" s="63">
        <f>E304+E306+E308+E310+E312+E314+E302</f>
        <v>174301.9</v>
      </c>
      <c r="F301" s="63">
        <f t="shared" ref="F301:G301" si="82">F304+F306+F308+F310+F312+F314+F302</f>
        <v>216737.69999999998</v>
      </c>
      <c r="G301" s="63">
        <f t="shared" si="82"/>
        <v>215316.9</v>
      </c>
      <c r="H301" s="8"/>
      <c r="I301" s="8"/>
    </row>
    <row r="302" spans="1:9" ht="30" outlineLevel="2" x14ac:dyDescent="0.25">
      <c r="A302" s="15" t="s">
        <v>657</v>
      </c>
      <c r="B302" s="57" t="s">
        <v>149</v>
      </c>
      <c r="C302" s="57" t="s">
        <v>658</v>
      </c>
      <c r="D302" s="58"/>
      <c r="E302" s="63">
        <f>E303</f>
        <v>4343.8999999999996</v>
      </c>
      <c r="F302" s="63">
        <f t="shared" ref="F302:G302" si="83">F303</f>
        <v>0</v>
      </c>
      <c r="G302" s="63">
        <f t="shared" si="83"/>
        <v>0</v>
      </c>
      <c r="H302" s="8"/>
      <c r="I302" s="8"/>
    </row>
    <row r="303" spans="1:9" ht="30" outlineLevel="2" x14ac:dyDescent="0.25">
      <c r="A303" s="15" t="s">
        <v>494</v>
      </c>
      <c r="B303" s="57" t="s">
        <v>149</v>
      </c>
      <c r="C303" s="57" t="s">
        <v>658</v>
      </c>
      <c r="D303" s="58">
        <v>200</v>
      </c>
      <c r="E303" s="63">
        <v>4343.8999999999996</v>
      </c>
      <c r="F303" s="63">
        <v>0</v>
      </c>
      <c r="G303" s="63">
        <v>0</v>
      </c>
      <c r="H303" s="8"/>
      <c r="I303" s="8"/>
    </row>
    <row r="304" spans="1:9" ht="45" outlineLevel="2" x14ac:dyDescent="0.25">
      <c r="A304" s="15" t="s">
        <v>304</v>
      </c>
      <c r="B304" s="57" t="s">
        <v>149</v>
      </c>
      <c r="C304" s="57" t="s">
        <v>305</v>
      </c>
      <c r="D304" s="58"/>
      <c r="E304" s="63">
        <f>E305</f>
        <v>1132.0999999999999</v>
      </c>
      <c r="F304" s="63">
        <f t="shared" ref="F304:G304" si="84">F305</f>
        <v>867.2</v>
      </c>
      <c r="G304" s="63">
        <f t="shared" si="84"/>
        <v>854.4</v>
      </c>
      <c r="H304" s="8"/>
      <c r="I304" s="8"/>
    </row>
    <row r="305" spans="1:9" ht="30" outlineLevel="2" x14ac:dyDescent="0.25">
      <c r="A305" s="7" t="s">
        <v>494</v>
      </c>
      <c r="B305" s="57" t="s">
        <v>149</v>
      </c>
      <c r="C305" s="57" t="s">
        <v>305</v>
      </c>
      <c r="D305" s="58">
        <v>200</v>
      </c>
      <c r="E305" s="63">
        <v>1132.0999999999999</v>
      </c>
      <c r="F305" s="63">
        <v>867.2</v>
      </c>
      <c r="G305" s="68">
        <v>854.4</v>
      </c>
      <c r="H305" s="8"/>
      <c r="I305" s="8"/>
    </row>
    <row r="306" spans="1:9" ht="30" outlineLevel="2" x14ac:dyDescent="0.25">
      <c r="A306" s="16" t="s">
        <v>306</v>
      </c>
      <c r="B306" s="57" t="s">
        <v>149</v>
      </c>
      <c r="C306" s="57" t="s">
        <v>307</v>
      </c>
      <c r="D306" s="58"/>
      <c r="E306" s="63">
        <f>E307</f>
        <v>860.90000000000009</v>
      </c>
      <c r="F306" s="63">
        <f t="shared" ref="F306:G306" si="85">F307</f>
        <v>407.5</v>
      </c>
      <c r="G306" s="63">
        <f t="shared" si="85"/>
        <v>407.5</v>
      </c>
      <c r="H306" s="8"/>
      <c r="I306" s="8"/>
    </row>
    <row r="307" spans="1:9" ht="30" outlineLevel="2" x14ac:dyDescent="0.25">
      <c r="A307" s="7" t="s">
        <v>494</v>
      </c>
      <c r="B307" s="57" t="s">
        <v>149</v>
      </c>
      <c r="C307" s="57" t="s">
        <v>307</v>
      </c>
      <c r="D307" s="58">
        <v>200</v>
      </c>
      <c r="E307" s="63">
        <v>860.90000000000009</v>
      </c>
      <c r="F307" s="63">
        <v>407.5</v>
      </c>
      <c r="G307" s="68">
        <v>407.5</v>
      </c>
      <c r="H307" s="8"/>
      <c r="I307" s="8"/>
    </row>
    <row r="308" spans="1:9" ht="30" outlineLevel="2" x14ac:dyDescent="0.25">
      <c r="A308" s="15" t="s">
        <v>308</v>
      </c>
      <c r="B308" s="57" t="s">
        <v>149</v>
      </c>
      <c r="C308" s="57" t="s">
        <v>309</v>
      </c>
      <c r="D308" s="58"/>
      <c r="E308" s="63">
        <f>E309</f>
        <v>7976.9</v>
      </c>
      <c r="F308" s="63">
        <f t="shared" ref="F308:G308" si="86">F309</f>
        <v>10539.5</v>
      </c>
      <c r="G308" s="63">
        <f t="shared" si="86"/>
        <v>10383.9</v>
      </c>
      <c r="H308" s="8"/>
      <c r="I308" s="8"/>
    </row>
    <row r="309" spans="1:9" ht="30" outlineLevel="2" x14ac:dyDescent="0.25">
      <c r="A309" s="7" t="s">
        <v>494</v>
      </c>
      <c r="B309" s="57" t="s">
        <v>149</v>
      </c>
      <c r="C309" s="57" t="s">
        <v>309</v>
      </c>
      <c r="D309" s="58">
        <v>200</v>
      </c>
      <c r="E309" s="63">
        <f>7705.2+271.7</f>
        <v>7976.9</v>
      </c>
      <c r="F309" s="63">
        <v>10539.5</v>
      </c>
      <c r="G309" s="68">
        <v>10383.9</v>
      </c>
      <c r="H309" s="8"/>
      <c r="I309" s="8"/>
    </row>
    <row r="310" spans="1:9" ht="120" outlineLevel="2" x14ac:dyDescent="0.25">
      <c r="A310" s="28" t="s">
        <v>310</v>
      </c>
      <c r="B310" s="57" t="s">
        <v>149</v>
      </c>
      <c r="C310" s="57" t="s">
        <v>311</v>
      </c>
      <c r="D310" s="58"/>
      <c r="E310" s="63">
        <f>E311</f>
        <v>30536.800000000003</v>
      </c>
      <c r="F310" s="63">
        <f t="shared" ref="F310:G310" si="87">F311</f>
        <v>39434.300000000003</v>
      </c>
      <c r="G310" s="63">
        <f t="shared" si="87"/>
        <v>38566.9</v>
      </c>
      <c r="H310" s="8"/>
      <c r="I310" s="8"/>
    </row>
    <row r="311" spans="1:9" outlineLevel="2" x14ac:dyDescent="0.25">
      <c r="A311" s="16" t="s">
        <v>42</v>
      </c>
      <c r="B311" s="57" t="s">
        <v>149</v>
      </c>
      <c r="C311" s="57" t="s">
        <v>311</v>
      </c>
      <c r="D311" s="58">
        <v>800</v>
      </c>
      <c r="E311" s="76">
        <v>30536.800000000003</v>
      </c>
      <c r="F311" s="76">
        <v>39434.300000000003</v>
      </c>
      <c r="G311" s="68">
        <v>38566.9</v>
      </c>
      <c r="H311" s="8"/>
      <c r="I311" s="8"/>
    </row>
    <row r="312" spans="1:9" ht="60" outlineLevel="2" x14ac:dyDescent="0.25">
      <c r="A312" s="28" t="s">
        <v>312</v>
      </c>
      <c r="B312" s="57" t="s">
        <v>149</v>
      </c>
      <c r="C312" s="57" t="s">
        <v>313</v>
      </c>
      <c r="D312" s="58"/>
      <c r="E312" s="63">
        <f>E313</f>
        <v>27834.7</v>
      </c>
      <c r="F312" s="63">
        <f t="shared" ref="F312:G312" si="88">F313</f>
        <v>32800.9</v>
      </c>
      <c r="G312" s="63">
        <f t="shared" si="88"/>
        <v>32316.799999999999</v>
      </c>
      <c r="H312" s="8"/>
      <c r="I312" s="8"/>
    </row>
    <row r="313" spans="1:9" outlineLevel="2" x14ac:dyDescent="0.25">
      <c r="A313" s="16" t="s">
        <v>42</v>
      </c>
      <c r="B313" s="57" t="s">
        <v>149</v>
      </c>
      <c r="C313" s="57" t="s">
        <v>313</v>
      </c>
      <c r="D313" s="58">
        <v>800</v>
      </c>
      <c r="E313" s="63">
        <v>27834.7</v>
      </c>
      <c r="F313" s="63">
        <v>32800.9</v>
      </c>
      <c r="G313" s="68">
        <v>32316.799999999999</v>
      </c>
      <c r="H313" s="8"/>
      <c r="I313" s="8"/>
    </row>
    <row r="314" spans="1:9" ht="60" outlineLevel="2" x14ac:dyDescent="0.25">
      <c r="A314" s="31" t="s">
        <v>314</v>
      </c>
      <c r="B314" s="57" t="s">
        <v>149</v>
      </c>
      <c r="C314" s="57" t="s">
        <v>315</v>
      </c>
      <c r="D314" s="58"/>
      <c r="E314" s="63">
        <f>E315</f>
        <v>101616.6</v>
      </c>
      <c r="F314" s="63">
        <f t="shared" ref="F314:G314" si="89">F315</f>
        <v>132688.29999999999</v>
      </c>
      <c r="G314" s="63">
        <f t="shared" si="89"/>
        <v>132787.4</v>
      </c>
      <c r="H314" s="8"/>
      <c r="I314" s="8"/>
    </row>
    <row r="315" spans="1:9" outlineLevel="2" x14ac:dyDescent="0.25">
      <c r="A315" s="16" t="s">
        <v>42</v>
      </c>
      <c r="B315" s="57" t="s">
        <v>149</v>
      </c>
      <c r="C315" s="57" t="s">
        <v>315</v>
      </c>
      <c r="D315" s="58">
        <v>800</v>
      </c>
      <c r="E315" s="63">
        <v>101616.6</v>
      </c>
      <c r="F315" s="63">
        <v>132688.29999999999</v>
      </c>
      <c r="G315" s="68">
        <v>132787.4</v>
      </c>
      <c r="H315" s="8"/>
      <c r="I315" s="8"/>
    </row>
    <row r="316" spans="1:9" ht="30" outlineLevel="2" x14ac:dyDescent="0.25">
      <c r="A316" s="61" t="s">
        <v>606</v>
      </c>
      <c r="B316" s="87" t="s">
        <v>149</v>
      </c>
      <c r="C316" s="87" t="s">
        <v>608</v>
      </c>
      <c r="D316" s="99"/>
      <c r="E316" s="63">
        <f>E317</f>
        <v>35973.1</v>
      </c>
      <c r="F316" s="63">
        <f t="shared" ref="F316:G317" si="90">F317</f>
        <v>0</v>
      </c>
      <c r="G316" s="63">
        <f t="shared" si="90"/>
        <v>0</v>
      </c>
      <c r="H316" s="8"/>
      <c r="I316" s="8"/>
    </row>
    <row r="317" spans="1:9" ht="30" outlineLevel="2" x14ac:dyDescent="0.25">
      <c r="A317" s="61" t="s">
        <v>607</v>
      </c>
      <c r="B317" s="87" t="s">
        <v>149</v>
      </c>
      <c r="C317" s="87" t="s">
        <v>609</v>
      </c>
      <c r="D317" s="99"/>
      <c r="E317" s="63">
        <f>E318</f>
        <v>35973.1</v>
      </c>
      <c r="F317" s="63">
        <f t="shared" si="90"/>
        <v>0</v>
      </c>
      <c r="G317" s="63">
        <f t="shared" si="90"/>
        <v>0</v>
      </c>
      <c r="H317" s="8"/>
      <c r="I317" s="8"/>
    </row>
    <row r="318" spans="1:9" ht="30" outlineLevel="2" x14ac:dyDescent="0.25">
      <c r="A318" s="61" t="s">
        <v>494</v>
      </c>
      <c r="B318" s="87" t="s">
        <v>149</v>
      </c>
      <c r="C318" s="87" t="s">
        <v>609</v>
      </c>
      <c r="D318" s="99">
        <v>200</v>
      </c>
      <c r="E318" s="63">
        <v>35973.1</v>
      </c>
      <c r="F318" s="63"/>
      <c r="G318" s="68"/>
      <c r="H318" s="8"/>
      <c r="I318" s="8"/>
    </row>
    <row r="319" spans="1:9" ht="30" outlineLevel="2" x14ac:dyDescent="0.25">
      <c r="A319" s="7" t="s">
        <v>527</v>
      </c>
      <c r="B319" s="57" t="s">
        <v>149</v>
      </c>
      <c r="C319" s="49" t="s">
        <v>518</v>
      </c>
      <c r="D319" s="50"/>
      <c r="E319" s="63">
        <f>E320</f>
        <v>3962.4</v>
      </c>
      <c r="F319" s="63">
        <f t="shared" ref="F319:G320" si="91">F320</f>
        <v>0</v>
      </c>
      <c r="G319" s="63">
        <f t="shared" si="91"/>
        <v>0</v>
      </c>
      <c r="H319" s="8"/>
      <c r="I319" s="8"/>
    </row>
    <row r="320" spans="1:9" outlineLevel="2" x14ac:dyDescent="0.25">
      <c r="A320" s="7" t="s">
        <v>531</v>
      </c>
      <c r="B320" s="57" t="s">
        <v>149</v>
      </c>
      <c r="C320" s="49" t="s">
        <v>530</v>
      </c>
      <c r="D320" s="50"/>
      <c r="E320" s="63">
        <f>E321</f>
        <v>3962.4</v>
      </c>
      <c r="F320" s="63">
        <f t="shared" si="91"/>
        <v>0</v>
      </c>
      <c r="G320" s="63">
        <f t="shared" si="91"/>
        <v>0</v>
      </c>
      <c r="H320" s="8"/>
      <c r="I320" s="8"/>
    </row>
    <row r="321" spans="1:9" ht="30" outlineLevel="2" x14ac:dyDescent="0.25">
      <c r="A321" s="3" t="s">
        <v>494</v>
      </c>
      <c r="B321" s="57" t="s">
        <v>149</v>
      </c>
      <c r="C321" s="49" t="s">
        <v>530</v>
      </c>
      <c r="D321" s="50">
        <v>200</v>
      </c>
      <c r="E321" s="63">
        <v>3962.4</v>
      </c>
      <c r="F321" s="63">
        <v>0</v>
      </c>
      <c r="G321" s="68">
        <v>0</v>
      </c>
      <c r="H321" s="8"/>
      <c r="I321" s="8"/>
    </row>
    <row r="322" spans="1:9" ht="45" outlineLevel="2" x14ac:dyDescent="0.25">
      <c r="A322" s="40" t="s">
        <v>73</v>
      </c>
      <c r="B322" s="57" t="s">
        <v>149</v>
      </c>
      <c r="C322" s="49" t="s">
        <v>74</v>
      </c>
      <c r="D322" s="50"/>
      <c r="E322" s="63">
        <f>E323</f>
        <v>621.1</v>
      </c>
      <c r="F322" s="63">
        <f t="shared" ref="F322:G325" si="92">F323</f>
        <v>0</v>
      </c>
      <c r="G322" s="63">
        <f t="shared" si="92"/>
        <v>0</v>
      </c>
      <c r="H322" s="8"/>
      <c r="I322" s="8"/>
    </row>
    <row r="323" spans="1:9" ht="45" outlineLevel="2" x14ac:dyDescent="0.25">
      <c r="A323" s="40" t="s">
        <v>75</v>
      </c>
      <c r="B323" s="57" t="s">
        <v>149</v>
      </c>
      <c r="C323" s="49" t="s">
        <v>76</v>
      </c>
      <c r="D323" s="50"/>
      <c r="E323" s="63">
        <f>E324</f>
        <v>621.1</v>
      </c>
      <c r="F323" s="63">
        <f t="shared" si="92"/>
        <v>0</v>
      </c>
      <c r="G323" s="63">
        <f t="shared" si="92"/>
        <v>0</v>
      </c>
      <c r="H323" s="8"/>
      <c r="I323" s="8"/>
    </row>
    <row r="324" spans="1:9" ht="45" outlineLevel="2" x14ac:dyDescent="0.25">
      <c r="A324" s="52" t="s">
        <v>77</v>
      </c>
      <c r="B324" s="57" t="s">
        <v>149</v>
      </c>
      <c r="C324" s="49" t="s">
        <v>78</v>
      </c>
      <c r="D324" s="50"/>
      <c r="E324" s="63">
        <f>E325</f>
        <v>621.1</v>
      </c>
      <c r="F324" s="63">
        <f t="shared" si="92"/>
        <v>0</v>
      </c>
      <c r="G324" s="63">
        <f t="shared" si="92"/>
        <v>0</v>
      </c>
      <c r="H324" s="8"/>
      <c r="I324" s="8"/>
    </row>
    <row r="325" spans="1:9" ht="45" outlineLevel="2" x14ac:dyDescent="0.25">
      <c r="A325" s="22" t="s">
        <v>610</v>
      </c>
      <c r="B325" s="57" t="s">
        <v>149</v>
      </c>
      <c r="C325" s="49" t="s">
        <v>611</v>
      </c>
      <c r="D325" s="50"/>
      <c r="E325" s="63">
        <f>E326</f>
        <v>621.1</v>
      </c>
      <c r="F325" s="63">
        <f t="shared" si="92"/>
        <v>0</v>
      </c>
      <c r="G325" s="63">
        <f t="shared" si="92"/>
        <v>0</v>
      </c>
      <c r="H325" s="8"/>
      <c r="I325" s="8"/>
    </row>
    <row r="326" spans="1:9" ht="30" outlineLevel="2" x14ac:dyDescent="0.25">
      <c r="A326" s="3" t="s">
        <v>494</v>
      </c>
      <c r="B326" s="57" t="s">
        <v>149</v>
      </c>
      <c r="C326" s="49" t="s">
        <v>611</v>
      </c>
      <c r="D326" s="50">
        <v>200</v>
      </c>
      <c r="E326" s="63">
        <v>621.1</v>
      </c>
      <c r="F326" s="63"/>
      <c r="G326" s="68"/>
      <c r="H326" s="8"/>
      <c r="I326" s="8"/>
    </row>
    <row r="327" spans="1:9" ht="45" outlineLevel="2" x14ac:dyDescent="0.25">
      <c r="A327" s="3" t="s">
        <v>154</v>
      </c>
      <c r="B327" s="57" t="s">
        <v>149</v>
      </c>
      <c r="C327" s="57" t="s">
        <v>155</v>
      </c>
      <c r="D327" s="58"/>
      <c r="E327" s="63">
        <f>SUM(E331)+E328</f>
        <v>272611.59999999998</v>
      </c>
      <c r="F327" s="63">
        <f t="shared" ref="F327:G327" si="93">SUM(F331)+F328</f>
        <v>115992.79999999999</v>
      </c>
      <c r="G327" s="63">
        <f t="shared" si="93"/>
        <v>0</v>
      </c>
      <c r="H327" s="8"/>
      <c r="I327" s="8"/>
    </row>
    <row r="328" spans="1:9" ht="30" outlineLevel="2" x14ac:dyDescent="0.25">
      <c r="A328" s="46" t="s">
        <v>622</v>
      </c>
      <c r="B328" s="87" t="s">
        <v>149</v>
      </c>
      <c r="C328" s="87" t="s">
        <v>624</v>
      </c>
      <c r="D328" s="99"/>
      <c r="E328" s="63">
        <f>E329</f>
        <v>168201.5</v>
      </c>
      <c r="F328" s="63">
        <f t="shared" ref="F328:G329" si="94">F329</f>
        <v>0</v>
      </c>
      <c r="G328" s="63">
        <f t="shared" si="94"/>
        <v>0</v>
      </c>
      <c r="H328" s="8"/>
      <c r="I328" s="8"/>
    </row>
    <row r="329" spans="1:9" ht="75" outlineLevel="2" x14ac:dyDescent="0.25">
      <c r="A329" s="46" t="s">
        <v>623</v>
      </c>
      <c r="B329" s="87" t="s">
        <v>149</v>
      </c>
      <c r="C329" s="87" t="s">
        <v>625</v>
      </c>
      <c r="D329" s="99"/>
      <c r="E329" s="63">
        <f>E330</f>
        <v>168201.5</v>
      </c>
      <c r="F329" s="63">
        <f t="shared" si="94"/>
        <v>0</v>
      </c>
      <c r="G329" s="63">
        <f t="shared" si="94"/>
        <v>0</v>
      </c>
      <c r="H329" s="8"/>
      <c r="I329" s="8"/>
    </row>
    <row r="330" spans="1:9" ht="30" outlineLevel="2" x14ac:dyDescent="0.25">
      <c r="A330" s="46" t="s">
        <v>494</v>
      </c>
      <c r="B330" s="87" t="s">
        <v>149</v>
      </c>
      <c r="C330" s="87" t="s">
        <v>625</v>
      </c>
      <c r="D330" s="99">
        <v>200</v>
      </c>
      <c r="E330" s="63">
        <v>168201.5</v>
      </c>
      <c r="F330" s="63">
        <v>0</v>
      </c>
      <c r="G330" s="63">
        <v>0</v>
      </c>
      <c r="H330" s="8"/>
      <c r="I330" s="8"/>
    </row>
    <row r="331" spans="1:9" ht="30" outlineLevel="2" x14ac:dyDescent="0.25">
      <c r="A331" s="3" t="s">
        <v>539</v>
      </c>
      <c r="B331" s="57" t="s">
        <v>149</v>
      </c>
      <c r="C331" s="57" t="s">
        <v>156</v>
      </c>
      <c r="D331" s="58"/>
      <c r="E331" s="63">
        <f>SUM(E332)</f>
        <v>104410.09999999999</v>
      </c>
      <c r="F331" s="63">
        <f t="shared" ref="F331:G332" si="95">SUM(F332)</f>
        <v>115992.79999999999</v>
      </c>
      <c r="G331" s="63">
        <f t="shared" si="95"/>
        <v>0</v>
      </c>
      <c r="H331" s="8"/>
      <c r="I331" s="8"/>
    </row>
    <row r="332" spans="1:9" ht="30" outlineLevel="2" x14ac:dyDescent="0.25">
      <c r="A332" s="3" t="s">
        <v>157</v>
      </c>
      <c r="B332" s="57" t="s">
        <v>149</v>
      </c>
      <c r="C332" s="57" t="s">
        <v>158</v>
      </c>
      <c r="D332" s="58"/>
      <c r="E332" s="63">
        <f>SUM(E333)</f>
        <v>104410.09999999999</v>
      </c>
      <c r="F332" s="63">
        <f t="shared" si="95"/>
        <v>115992.79999999999</v>
      </c>
      <c r="G332" s="63">
        <f t="shared" si="95"/>
        <v>0</v>
      </c>
      <c r="H332" s="8"/>
      <c r="I332" s="8"/>
    </row>
    <row r="333" spans="1:9" ht="30" outlineLevel="2" x14ac:dyDescent="0.25">
      <c r="A333" s="3" t="s">
        <v>494</v>
      </c>
      <c r="B333" s="57" t="s">
        <v>149</v>
      </c>
      <c r="C333" s="57" t="s">
        <v>158</v>
      </c>
      <c r="D333" s="58">
        <v>200</v>
      </c>
      <c r="E333" s="63">
        <v>104410.09999999999</v>
      </c>
      <c r="F333" s="63">
        <v>115992.79999999999</v>
      </c>
      <c r="G333" s="63">
        <v>0</v>
      </c>
      <c r="H333" s="8"/>
      <c r="I333" s="8"/>
    </row>
    <row r="334" spans="1:9" ht="30" outlineLevel="1" x14ac:dyDescent="0.25">
      <c r="A334" s="22" t="s">
        <v>159</v>
      </c>
      <c r="B334" s="57" t="s">
        <v>160</v>
      </c>
      <c r="C334" s="57"/>
      <c r="D334" s="58"/>
      <c r="E334" s="63">
        <f>E335+E340+E347</f>
        <v>179289.90000000002</v>
      </c>
      <c r="F334" s="63">
        <f t="shared" ref="F334:G334" si="96">F335+F340+F347</f>
        <v>183821.4</v>
      </c>
      <c r="G334" s="63">
        <f t="shared" si="96"/>
        <v>191197.3</v>
      </c>
      <c r="H334" s="8"/>
      <c r="I334" s="8"/>
    </row>
    <row r="335" spans="1:9" ht="45" outlineLevel="2" x14ac:dyDescent="0.25">
      <c r="A335" s="15" t="s">
        <v>221</v>
      </c>
      <c r="B335" s="57" t="s">
        <v>160</v>
      </c>
      <c r="C335" s="57" t="s">
        <v>222</v>
      </c>
      <c r="D335" s="99"/>
      <c r="E335" s="63">
        <f>E336</f>
        <v>1.8</v>
      </c>
      <c r="F335" s="63">
        <f t="shared" ref="F335:G338" si="97">F336</f>
        <v>1.8</v>
      </c>
      <c r="G335" s="63">
        <f t="shared" si="97"/>
        <v>1.8</v>
      </c>
      <c r="H335" s="8"/>
      <c r="I335" s="8"/>
    </row>
    <row r="336" spans="1:9" ht="60" outlineLevel="2" x14ac:dyDescent="0.25">
      <c r="A336" s="15" t="s">
        <v>468</v>
      </c>
      <c r="B336" s="57" t="s">
        <v>160</v>
      </c>
      <c r="C336" s="57" t="s">
        <v>452</v>
      </c>
      <c r="D336" s="99"/>
      <c r="E336" s="63">
        <f>E337</f>
        <v>1.8</v>
      </c>
      <c r="F336" s="63">
        <f t="shared" si="97"/>
        <v>1.8</v>
      </c>
      <c r="G336" s="63">
        <f t="shared" si="97"/>
        <v>1.8</v>
      </c>
      <c r="H336" s="8"/>
      <c r="I336" s="8"/>
    </row>
    <row r="337" spans="1:9" ht="60" outlineLevel="2" x14ac:dyDescent="0.25">
      <c r="A337" s="15" t="s">
        <v>453</v>
      </c>
      <c r="B337" s="57" t="s">
        <v>160</v>
      </c>
      <c r="C337" s="57" t="s">
        <v>454</v>
      </c>
      <c r="D337" s="99"/>
      <c r="E337" s="63">
        <f>E338</f>
        <v>1.8</v>
      </c>
      <c r="F337" s="63">
        <f t="shared" si="97"/>
        <v>1.8</v>
      </c>
      <c r="G337" s="63">
        <f t="shared" si="97"/>
        <v>1.8</v>
      </c>
      <c r="H337" s="8"/>
      <c r="I337" s="8"/>
    </row>
    <row r="338" spans="1:9" ht="135" outlineLevel="2" x14ac:dyDescent="0.25">
      <c r="A338" s="31" t="s">
        <v>469</v>
      </c>
      <c r="B338" s="57" t="s">
        <v>160</v>
      </c>
      <c r="C338" s="57" t="s">
        <v>470</v>
      </c>
      <c r="D338" s="99"/>
      <c r="E338" s="63">
        <f>E339</f>
        <v>1.8</v>
      </c>
      <c r="F338" s="63">
        <f t="shared" si="97"/>
        <v>1.8</v>
      </c>
      <c r="G338" s="63">
        <f t="shared" si="97"/>
        <v>1.8</v>
      </c>
      <c r="H338" s="8"/>
      <c r="I338" s="8"/>
    </row>
    <row r="339" spans="1:9" ht="30" outlineLevel="2" x14ac:dyDescent="0.25">
      <c r="A339" s="26" t="s">
        <v>494</v>
      </c>
      <c r="B339" s="57" t="s">
        <v>160</v>
      </c>
      <c r="C339" s="57" t="s">
        <v>470</v>
      </c>
      <c r="D339" s="99">
        <v>200</v>
      </c>
      <c r="E339" s="63">
        <v>1.8</v>
      </c>
      <c r="F339" s="63">
        <v>1.8</v>
      </c>
      <c r="G339" s="63">
        <v>1.8</v>
      </c>
      <c r="H339" s="8"/>
      <c r="I339" s="8"/>
    </row>
    <row r="340" spans="1:9" ht="75" outlineLevel="2" x14ac:dyDescent="0.25">
      <c r="A340" s="7" t="s">
        <v>316</v>
      </c>
      <c r="B340" s="49" t="s">
        <v>160</v>
      </c>
      <c r="C340" s="49" t="s">
        <v>136</v>
      </c>
      <c r="D340" s="50"/>
      <c r="E340" s="63">
        <f>E341</f>
        <v>71372.2</v>
      </c>
      <c r="F340" s="63">
        <f t="shared" ref="F340:G342" si="98">F341</f>
        <v>74615.899999999994</v>
      </c>
      <c r="G340" s="63">
        <f t="shared" si="98"/>
        <v>78043.899999999994</v>
      </c>
      <c r="H340" s="8"/>
      <c r="I340" s="8"/>
    </row>
    <row r="341" spans="1:9" ht="90" outlineLevel="2" x14ac:dyDescent="0.25">
      <c r="A341" s="7" t="s">
        <v>540</v>
      </c>
      <c r="B341" s="49" t="s">
        <v>160</v>
      </c>
      <c r="C341" s="49" t="s">
        <v>317</v>
      </c>
      <c r="D341" s="50"/>
      <c r="E341" s="63">
        <f>E342</f>
        <v>71372.2</v>
      </c>
      <c r="F341" s="63">
        <f t="shared" si="98"/>
        <v>74615.899999999994</v>
      </c>
      <c r="G341" s="63">
        <f t="shared" si="98"/>
        <v>78043.899999999994</v>
      </c>
      <c r="H341" s="8"/>
      <c r="I341" s="8"/>
    </row>
    <row r="342" spans="1:9" ht="30" outlineLevel="2" x14ac:dyDescent="0.25">
      <c r="A342" s="7" t="s">
        <v>318</v>
      </c>
      <c r="B342" s="49" t="s">
        <v>160</v>
      </c>
      <c r="C342" s="49" t="s">
        <v>319</v>
      </c>
      <c r="D342" s="50"/>
      <c r="E342" s="63">
        <f>E343</f>
        <v>71372.2</v>
      </c>
      <c r="F342" s="63">
        <f t="shared" si="98"/>
        <v>74615.899999999994</v>
      </c>
      <c r="G342" s="63">
        <f t="shared" si="98"/>
        <v>78043.899999999994</v>
      </c>
      <c r="H342" s="8"/>
      <c r="I342" s="8"/>
    </row>
    <row r="343" spans="1:9" ht="45" outlineLevel="2" x14ac:dyDescent="0.25">
      <c r="A343" s="12" t="s">
        <v>40</v>
      </c>
      <c r="B343" s="49" t="s">
        <v>160</v>
      </c>
      <c r="C343" s="49" t="s">
        <v>320</v>
      </c>
      <c r="D343" s="50"/>
      <c r="E343" s="63">
        <f>SUM(E344:E346)</f>
        <v>71372.2</v>
      </c>
      <c r="F343" s="63">
        <f t="shared" ref="F343:G343" si="99">SUM(F344:F346)</f>
        <v>74615.899999999994</v>
      </c>
      <c r="G343" s="63">
        <f t="shared" si="99"/>
        <v>78043.899999999994</v>
      </c>
      <c r="H343" s="8"/>
      <c r="I343" s="8"/>
    </row>
    <row r="344" spans="1:9" ht="75" outlineLevel="2" x14ac:dyDescent="0.25">
      <c r="A344" s="7" t="s">
        <v>13</v>
      </c>
      <c r="B344" s="49" t="s">
        <v>160</v>
      </c>
      <c r="C344" s="49" t="s">
        <v>320</v>
      </c>
      <c r="D344" s="50">
        <v>100</v>
      </c>
      <c r="E344" s="63">
        <f>69599.5-10</f>
        <v>69589.5</v>
      </c>
      <c r="F344" s="63">
        <v>73131</v>
      </c>
      <c r="G344" s="68">
        <v>76654.899999999994</v>
      </c>
      <c r="H344" s="8"/>
      <c r="I344" s="8"/>
    </row>
    <row r="345" spans="1:9" ht="30" outlineLevel="2" x14ac:dyDescent="0.25">
      <c r="A345" s="7" t="s">
        <v>494</v>
      </c>
      <c r="B345" s="49" t="s">
        <v>160</v>
      </c>
      <c r="C345" s="49" t="s">
        <v>320</v>
      </c>
      <c r="D345" s="50">
        <v>200</v>
      </c>
      <c r="E345" s="63">
        <v>1514.3999999999999</v>
      </c>
      <c r="F345" s="63">
        <v>1484.9</v>
      </c>
      <c r="G345" s="68">
        <v>1389</v>
      </c>
      <c r="H345" s="8"/>
      <c r="I345" s="8"/>
    </row>
    <row r="346" spans="1:9" ht="30" outlineLevel="2" x14ac:dyDescent="0.25">
      <c r="A346" s="40" t="s">
        <v>21</v>
      </c>
      <c r="B346" s="49" t="s">
        <v>160</v>
      </c>
      <c r="C346" s="49" t="s">
        <v>320</v>
      </c>
      <c r="D346" s="50">
        <v>300</v>
      </c>
      <c r="E346" s="63">
        <f>258.3+10</f>
        <v>268.3</v>
      </c>
      <c r="F346" s="63">
        <v>0</v>
      </c>
      <c r="G346" s="68">
        <v>0</v>
      </c>
      <c r="H346" s="8"/>
      <c r="I346" s="8"/>
    </row>
    <row r="347" spans="1:9" ht="75" outlineLevel="2" x14ac:dyDescent="0.25">
      <c r="A347" s="22" t="s">
        <v>161</v>
      </c>
      <c r="B347" s="57" t="s">
        <v>160</v>
      </c>
      <c r="C347" s="57" t="s">
        <v>123</v>
      </c>
      <c r="D347" s="58"/>
      <c r="E347" s="63">
        <f>SUM(E348)</f>
        <v>107915.90000000001</v>
      </c>
      <c r="F347" s="63">
        <f t="shared" ref="F347:G348" si="100">SUM(F348)</f>
        <v>109203.7</v>
      </c>
      <c r="G347" s="63">
        <f t="shared" si="100"/>
        <v>113151.59999999999</v>
      </c>
      <c r="H347" s="8"/>
      <c r="I347" s="8"/>
    </row>
    <row r="348" spans="1:9" ht="60" outlineLevel="2" x14ac:dyDescent="0.25">
      <c r="A348" s="22" t="s">
        <v>162</v>
      </c>
      <c r="B348" s="57" t="s">
        <v>160</v>
      </c>
      <c r="C348" s="57" t="s">
        <v>163</v>
      </c>
      <c r="D348" s="58"/>
      <c r="E348" s="63">
        <f>SUM(E349)</f>
        <v>107915.90000000001</v>
      </c>
      <c r="F348" s="63">
        <f t="shared" si="100"/>
        <v>109203.7</v>
      </c>
      <c r="G348" s="63">
        <f t="shared" si="100"/>
        <v>113151.59999999999</v>
      </c>
      <c r="H348" s="8"/>
      <c r="I348" s="8"/>
    </row>
    <row r="349" spans="1:9" ht="45" outlineLevel="2" x14ac:dyDescent="0.25">
      <c r="A349" s="6" t="s">
        <v>84</v>
      </c>
      <c r="B349" s="57" t="s">
        <v>160</v>
      </c>
      <c r="C349" s="57" t="s">
        <v>164</v>
      </c>
      <c r="D349" s="58"/>
      <c r="E349" s="63">
        <f>SUM(E350:E352)</f>
        <v>107915.90000000001</v>
      </c>
      <c r="F349" s="63">
        <f t="shared" ref="F349:G349" si="101">SUM(F350:F352)</f>
        <v>109203.7</v>
      </c>
      <c r="G349" s="63">
        <f t="shared" si="101"/>
        <v>113151.59999999999</v>
      </c>
      <c r="H349" s="8"/>
      <c r="I349" s="8"/>
    </row>
    <row r="350" spans="1:9" ht="75" outlineLevel="2" x14ac:dyDescent="0.25">
      <c r="A350" s="6" t="s">
        <v>13</v>
      </c>
      <c r="B350" s="57" t="s">
        <v>160</v>
      </c>
      <c r="C350" s="57" t="s">
        <v>164</v>
      </c>
      <c r="D350" s="58">
        <v>100</v>
      </c>
      <c r="E350" s="63">
        <f>78023.1-723.7</f>
        <v>77299.400000000009</v>
      </c>
      <c r="F350" s="63">
        <v>81979.199999999997</v>
      </c>
      <c r="G350" s="63">
        <v>85926.399999999994</v>
      </c>
      <c r="H350" s="8"/>
      <c r="I350" s="8"/>
    </row>
    <row r="351" spans="1:9" s="25" customFormat="1" ht="30" outlineLevel="2" x14ac:dyDescent="0.25">
      <c r="A351" s="3" t="s">
        <v>494</v>
      </c>
      <c r="B351" s="57" t="s">
        <v>160</v>
      </c>
      <c r="C351" s="57" t="s">
        <v>164</v>
      </c>
      <c r="D351" s="58">
        <v>200</v>
      </c>
      <c r="E351" s="63">
        <v>3850.6</v>
      </c>
      <c r="F351" s="63">
        <v>4356.5</v>
      </c>
      <c r="G351" s="63">
        <v>4357.2</v>
      </c>
    </row>
    <row r="352" spans="1:9" outlineLevel="2" x14ac:dyDescent="0.25">
      <c r="A352" s="5" t="s">
        <v>42</v>
      </c>
      <c r="B352" s="57" t="s">
        <v>160</v>
      </c>
      <c r="C352" s="57" t="s">
        <v>164</v>
      </c>
      <c r="D352" s="58">
        <v>800</v>
      </c>
      <c r="E352" s="63">
        <f>22868+2933.3+964.6</f>
        <v>26765.899999999998</v>
      </c>
      <c r="F352" s="63">
        <v>22868</v>
      </c>
      <c r="G352" s="63">
        <v>22868</v>
      </c>
      <c r="H352" s="8"/>
      <c r="I352" s="8"/>
    </row>
    <row r="353" spans="1:9" x14ac:dyDescent="0.25">
      <c r="A353" s="45" t="s">
        <v>576</v>
      </c>
      <c r="B353" s="85" t="s">
        <v>578</v>
      </c>
      <c r="C353" s="85"/>
      <c r="D353" s="104"/>
      <c r="E353" s="77">
        <f t="shared" ref="E353:G358" si="102">E354</f>
        <v>24945.899999999998</v>
      </c>
      <c r="F353" s="77">
        <f t="shared" si="102"/>
        <v>22482.1</v>
      </c>
      <c r="G353" s="77">
        <f t="shared" si="102"/>
        <v>22482.1</v>
      </c>
      <c r="H353" s="8"/>
      <c r="I353" s="8"/>
    </row>
    <row r="354" spans="1:9" ht="30" outlineLevel="1" x14ac:dyDescent="0.25">
      <c r="A354" s="46" t="s">
        <v>577</v>
      </c>
      <c r="B354" s="86" t="s">
        <v>579</v>
      </c>
      <c r="C354" s="86"/>
      <c r="D354" s="98"/>
      <c r="E354" s="76">
        <f t="shared" si="102"/>
        <v>24945.899999999998</v>
      </c>
      <c r="F354" s="76">
        <f t="shared" si="102"/>
        <v>22482.1</v>
      </c>
      <c r="G354" s="76">
        <f t="shared" si="102"/>
        <v>22482.1</v>
      </c>
      <c r="H354" s="8"/>
      <c r="I354" s="8"/>
    </row>
    <row r="355" spans="1:9" ht="45" outlineLevel="2" x14ac:dyDescent="0.25">
      <c r="A355" s="47" t="s">
        <v>73</v>
      </c>
      <c r="B355" s="86" t="s">
        <v>579</v>
      </c>
      <c r="C355" s="86" t="s">
        <v>74</v>
      </c>
      <c r="D355" s="98"/>
      <c r="E355" s="76">
        <f t="shared" si="102"/>
        <v>24945.899999999998</v>
      </c>
      <c r="F355" s="76">
        <f t="shared" si="102"/>
        <v>22482.1</v>
      </c>
      <c r="G355" s="76">
        <f t="shared" si="102"/>
        <v>22482.1</v>
      </c>
      <c r="H355" s="8"/>
      <c r="I355" s="8"/>
    </row>
    <row r="356" spans="1:9" ht="45" outlineLevel="2" x14ac:dyDescent="0.25">
      <c r="A356" s="48" t="s">
        <v>75</v>
      </c>
      <c r="B356" s="87" t="s">
        <v>579</v>
      </c>
      <c r="C356" s="87" t="s">
        <v>76</v>
      </c>
      <c r="D356" s="98"/>
      <c r="E356" s="76">
        <f t="shared" si="102"/>
        <v>24945.899999999998</v>
      </c>
      <c r="F356" s="76">
        <f t="shared" si="102"/>
        <v>22482.1</v>
      </c>
      <c r="G356" s="76">
        <f t="shared" si="102"/>
        <v>22482.1</v>
      </c>
      <c r="H356" s="8"/>
      <c r="I356" s="8"/>
    </row>
    <row r="357" spans="1:9" ht="45" outlineLevel="2" x14ac:dyDescent="0.25">
      <c r="A357" s="48" t="s">
        <v>77</v>
      </c>
      <c r="B357" s="87" t="s">
        <v>579</v>
      </c>
      <c r="C357" s="87" t="s">
        <v>78</v>
      </c>
      <c r="D357" s="98"/>
      <c r="E357" s="76">
        <f t="shared" si="102"/>
        <v>24945.899999999998</v>
      </c>
      <c r="F357" s="76">
        <f t="shared" si="102"/>
        <v>22482.1</v>
      </c>
      <c r="G357" s="76">
        <f t="shared" si="102"/>
        <v>22482.1</v>
      </c>
      <c r="H357" s="8"/>
      <c r="I357" s="8"/>
    </row>
    <row r="358" spans="1:9" ht="75" outlineLevel="2" x14ac:dyDescent="0.25">
      <c r="A358" s="48" t="s">
        <v>581</v>
      </c>
      <c r="B358" s="87" t="s">
        <v>579</v>
      </c>
      <c r="C358" s="87" t="s">
        <v>580</v>
      </c>
      <c r="D358" s="98"/>
      <c r="E358" s="76">
        <f t="shared" si="102"/>
        <v>24945.899999999998</v>
      </c>
      <c r="F358" s="76">
        <f t="shared" si="102"/>
        <v>22482.1</v>
      </c>
      <c r="G358" s="76">
        <f t="shared" si="102"/>
        <v>22482.1</v>
      </c>
      <c r="H358" s="8"/>
      <c r="I358" s="8"/>
    </row>
    <row r="359" spans="1:9" outlineLevel="2" x14ac:dyDescent="0.25">
      <c r="A359" s="44" t="s">
        <v>42</v>
      </c>
      <c r="B359" s="87" t="s">
        <v>579</v>
      </c>
      <c r="C359" s="87" t="s">
        <v>580</v>
      </c>
      <c r="D359" s="98">
        <v>800</v>
      </c>
      <c r="E359" s="76">
        <f>19332.1+5613.8</f>
        <v>24945.899999999998</v>
      </c>
      <c r="F359" s="76">
        <v>22482.1</v>
      </c>
      <c r="G359" s="76">
        <v>22482.1</v>
      </c>
      <c r="H359" s="8"/>
      <c r="I359" s="8"/>
    </row>
    <row r="360" spans="1:9" outlineLevel="2" x14ac:dyDescent="0.25">
      <c r="A360" s="5"/>
      <c r="B360" s="57"/>
      <c r="C360" s="57"/>
      <c r="D360" s="58"/>
      <c r="E360" s="63"/>
      <c r="F360" s="63"/>
      <c r="G360" s="63"/>
      <c r="H360" s="8"/>
      <c r="I360" s="8"/>
    </row>
    <row r="361" spans="1:9" x14ac:dyDescent="0.25">
      <c r="A361" s="21" t="s">
        <v>165</v>
      </c>
      <c r="B361" s="83" t="s">
        <v>166</v>
      </c>
      <c r="C361" s="81"/>
      <c r="D361" s="96"/>
      <c r="E361" s="73">
        <f>+E362+E389+E445+E482+E470</f>
        <v>4284898.4000000013</v>
      </c>
      <c r="F361" s="73">
        <f>+F362+F389+F445+F482+F470</f>
        <v>5055480.4000000004</v>
      </c>
      <c r="G361" s="73">
        <f>+G362+G389+G445+G482+G470</f>
        <v>4967322.8</v>
      </c>
      <c r="H361" s="9"/>
      <c r="I361" s="8"/>
    </row>
    <row r="362" spans="1:9" outlineLevel="1" x14ac:dyDescent="0.25">
      <c r="A362" s="3" t="s">
        <v>167</v>
      </c>
      <c r="B362" s="49" t="s">
        <v>168</v>
      </c>
      <c r="C362" s="49"/>
      <c r="D362" s="50"/>
      <c r="E362" s="63">
        <f>+E363</f>
        <v>1575818.8</v>
      </c>
      <c r="F362" s="63">
        <f t="shared" ref="F362:G362" si="103">+F363</f>
        <v>1708855.3</v>
      </c>
      <c r="G362" s="63">
        <f t="shared" si="103"/>
        <v>1739149</v>
      </c>
      <c r="H362" s="8"/>
      <c r="I362" s="8"/>
    </row>
    <row r="363" spans="1:9" ht="30" outlineLevel="2" x14ac:dyDescent="0.25">
      <c r="A363" s="3" t="s">
        <v>169</v>
      </c>
      <c r="B363" s="49" t="s">
        <v>168</v>
      </c>
      <c r="C363" s="49" t="s">
        <v>170</v>
      </c>
      <c r="D363" s="49"/>
      <c r="E363" s="63">
        <f>+E364+E383</f>
        <v>1575818.8</v>
      </c>
      <c r="F363" s="63">
        <f>+F364+F383</f>
        <v>1708855.3</v>
      </c>
      <c r="G363" s="63">
        <f>+G364+G383</f>
        <v>1739149</v>
      </c>
      <c r="H363" s="8"/>
      <c r="I363" s="8"/>
    </row>
    <row r="364" spans="1:9" ht="30" outlineLevel="2" x14ac:dyDescent="0.25">
      <c r="A364" s="3" t="s">
        <v>171</v>
      </c>
      <c r="B364" s="49" t="s">
        <v>168</v>
      </c>
      <c r="C364" s="49" t="s">
        <v>172</v>
      </c>
      <c r="D364" s="49"/>
      <c r="E364" s="63">
        <f>+E365+E373+E380</f>
        <v>1574647.6</v>
      </c>
      <c r="F364" s="63">
        <f>+F365+F373+F380</f>
        <v>1707833.8</v>
      </c>
      <c r="G364" s="63">
        <f>+G365+G373+G380</f>
        <v>1738127.5</v>
      </c>
    </row>
    <row r="365" spans="1:9" ht="45" outlineLevel="2" x14ac:dyDescent="0.25">
      <c r="A365" s="3" t="s">
        <v>348</v>
      </c>
      <c r="B365" s="49" t="s">
        <v>168</v>
      </c>
      <c r="C365" s="49" t="s">
        <v>349</v>
      </c>
      <c r="D365" s="49"/>
      <c r="E365" s="63">
        <f>+E370+E366+E368</f>
        <v>1558304.6</v>
      </c>
      <c r="F365" s="63">
        <f t="shared" ref="F365:G365" si="104">+F370+F366+F368</f>
        <v>1693322.2</v>
      </c>
      <c r="G365" s="63">
        <f t="shared" si="104"/>
        <v>1738127.5</v>
      </c>
    </row>
    <row r="366" spans="1:9" ht="45" outlineLevel="2" x14ac:dyDescent="0.25">
      <c r="A366" s="12" t="s">
        <v>674</v>
      </c>
      <c r="B366" s="49" t="s">
        <v>168</v>
      </c>
      <c r="C366" s="49" t="s">
        <v>350</v>
      </c>
      <c r="D366" s="50"/>
      <c r="E366" s="63">
        <f>E367</f>
        <v>671431.89999999991</v>
      </c>
      <c r="F366" s="63">
        <f t="shared" ref="F366:G366" si="105">F367</f>
        <v>698879.9</v>
      </c>
      <c r="G366" s="63">
        <f t="shared" si="105"/>
        <v>699970.6</v>
      </c>
      <c r="H366" s="8"/>
      <c r="I366" s="8"/>
    </row>
    <row r="367" spans="1:9" ht="45" outlineLevel="2" x14ac:dyDescent="0.25">
      <c r="A367" s="7" t="s">
        <v>85</v>
      </c>
      <c r="B367" s="49" t="s">
        <v>168</v>
      </c>
      <c r="C367" s="49" t="s">
        <v>350</v>
      </c>
      <c r="D367" s="50">
        <v>600</v>
      </c>
      <c r="E367" s="63">
        <f>682112.6-11487+208.2+598.1</f>
        <v>671431.89999999991</v>
      </c>
      <c r="F367" s="63">
        <v>698879.9</v>
      </c>
      <c r="G367" s="65">
        <v>699970.6</v>
      </c>
      <c r="H367" s="8"/>
      <c r="I367" s="8"/>
    </row>
    <row r="368" spans="1:9" ht="168" customHeight="1" outlineLevel="2" x14ac:dyDescent="0.25">
      <c r="A368" s="40" t="s">
        <v>560</v>
      </c>
      <c r="B368" s="49" t="s">
        <v>168</v>
      </c>
      <c r="C368" s="49" t="s">
        <v>353</v>
      </c>
      <c r="D368" s="50"/>
      <c r="E368" s="63">
        <f>E369</f>
        <v>872472.70000000007</v>
      </c>
      <c r="F368" s="63">
        <f t="shared" ref="F368:G368" si="106">F369</f>
        <v>975242.29999999993</v>
      </c>
      <c r="G368" s="63">
        <f t="shared" si="106"/>
        <v>1038156.8999999999</v>
      </c>
      <c r="H368" s="8"/>
      <c r="I368" s="8"/>
    </row>
    <row r="369" spans="1:9" ht="45" outlineLevel="2" x14ac:dyDescent="0.25">
      <c r="A369" s="7" t="s">
        <v>85</v>
      </c>
      <c r="B369" s="49" t="s">
        <v>168</v>
      </c>
      <c r="C369" s="49" t="s">
        <v>353</v>
      </c>
      <c r="D369" s="49" t="s">
        <v>354</v>
      </c>
      <c r="E369" s="63">
        <v>872472.70000000007</v>
      </c>
      <c r="F369" s="63">
        <v>975242.29999999993</v>
      </c>
      <c r="G369" s="65">
        <v>1038156.8999999999</v>
      </c>
      <c r="H369" s="8"/>
      <c r="I369" s="8"/>
    </row>
    <row r="370" spans="1:9" ht="111.75" customHeight="1" outlineLevel="2" x14ac:dyDescent="0.25">
      <c r="A370" s="3" t="s">
        <v>351</v>
      </c>
      <c r="B370" s="49" t="s">
        <v>168</v>
      </c>
      <c r="C370" s="49" t="s">
        <v>352</v>
      </c>
      <c r="D370" s="49"/>
      <c r="E370" s="63">
        <f>+E371+E372</f>
        <v>14400</v>
      </c>
      <c r="F370" s="63">
        <f t="shared" ref="F370:G370" si="107">+F371+F372</f>
        <v>19200</v>
      </c>
      <c r="G370" s="63">
        <f t="shared" si="107"/>
        <v>0</v>
      </c>
      <c r="H370" s="8"/>
      <c r="I370" s="8"/>
    </row>
    <row r="371" spans="1:9" ht="45" outlineLevel="2" x14ac:dyDescent="0.25">
      <c r="A371" s="7" t="s">
        <v>85</v>
      </c>
      <c r="B371" s="49" t="s">
        <v>168</v>
      </c>
      <c r="C371" s="49" t="s">
        <v>352</v>
      </c>
      <c r="D371" s="50">
        <v>600</v>
      </c>
      <c r="E371" s="63">
        <f>7070+20</f>
        <v>7090</v>
      </c>
      <c r="F371" s="63">
        <v>9568.7999999999993</v>
      </c>
      <c r="G371" s="65">
        <v>0</v>
      </c>
      <c r="H371" s="8"/>
      <c r="I371" s="8"/>
    </row>
    <row r="372" spans="1:9" outlineLevel="2" x14ac:dyDescent="0.25">
      <c r="A372" s="3" t="s">
        <v>42</v>
      </c>
      <c r="B372" s="49" t="s">
        <v>168</v>
      </c>
      <c r="C372" s="49" t="s">
        <v>352</v>
      </c>
      <c r="D372" s="50">
        <v>800</v>
      </c>
      <c r="E372" s="63">
        <f>7330-20</f>
        <v>7310</v>
      </c>
      <c r="F372" s="63">
        <v>9631.2000000000007</v>
      </c>
      <c r="G372" s="65">
        <v>0</v>
      </c>
      <c r="H372" s="8"/>
      <c r="I372" s="8"/>
    </row>
    <row r="373" spans="1:9" ht="45" outlineLevel="2" x14ac:dyDescent="0.25">
      <c r="A373" s="3" t="s">
        <v>180</v>
      </c>
      <c r="B373" s="49" t="s">
        <v>168</v>
      </c>
      <c r="C373" s="49" t="s">
        <v>173</v>
      </c>
      <c r="D373" s="49"/>
      <c r="E373" s="63">
        <f>E376+E378+E374</f>
        <v>15843</v>
      </c>
      <c r="F373" s="63">
        <f t="shared" ref="F373:G373" si="108">F376+F378+F374</f>
        <v>14511.599999999999</v>
      </c>
      <c r="G373" s="63">
        <f t="shared" si="108"/>
        <v>0</v>
      </c>
    </row>
    <row r="374" spans="1:9" ht="45" outlineLevel="2" x14ac:dyDescent="0.25">
      <c r="A374" s="38" t="s">
        <v>626</v>
      </c>
      <c r="B374" s="49" t="s">
        <v>168</v>
      </c>
      <c r="C374" s="49" t="s">
        <v>627</v>
      </c>
      <c r="D374" s="49"/>
      <c r="E374" s="63">
        <f>E375</f>
        <v>10657.7</v>
      </c>
      <c r="F374" s="63">
        <f t="shared" ref="F374:G374" si="109">F375</f>
        <v>0</v>
      </c>
      <c r="G374" s="63">
        <f t="shared" si="109"/>
        <v>0</v>
      </c>
    </row>
    <row r="375" spans="1:9" ht="39.75" customHeight="1" outlineLevel="2" x14ac:dyDescent="0.25">
      <c r="A375" s="38" t="s">
        <v>85</v>
      </c>
      <c r="B375" s="49" t="s">
        <v>168</v>
      </c>
      <c r="C375" s="49" t="s">
        <v>627</v>
      </c>
      <c r="D375" s="49" t="s">
        <v>354</v>
      </c>
      <c r="E375" s="63">
        <f>9308.7+1349</f>
        <v>10657.7</v>
      </c>
      <c r="F375" s="63"/>
      <c r="G375" s="63"/>
    </row>
    <row r="376" spans="1:9" ht="45" outlineLevel="2" x14ac:dyDescent="0.25">
      <c r="A376" s="3" t="s">
        <v>557</v>
      </c>
      <c r="B376" s="49" t="s">
        <v>168</v>
      </c>
      <c r="C376" s="49" t="s">
        <v>504</v>
      </c>
      <c r="D376" s="49"/>
      <c r="E376" s="63">
        <f>E377</f>
        <v>3057.6</v>
      </c>
      <c r="F376" s="63">
        <f t="shared" ref="F376:G376" si="110">F377</f>
        <v>4405.2</v>
      </c>
      <c r="G376" s="63">
        <f t="shared" si="110"/>
        <v>0</v>
      </c>
    </row>
    <row r="377" spans="1:9" ht="45" outlineLevel="2" x14ac:dyDescent="0.25">
      <c r="A377" s="3" t="s">
        <v>85</v>
      </c>
      <c r="B377" s="49" t="s">
        <v>168</v>
      </c>
      <c r="C377" s="49" t="s">
        <v>504</v>
      </c>
      <c r="D377" s="49" t="s">
        <v>354</v>
      </c>
      <c r="E377" s="63">
        <v>3057.6</v>
      </c>
      <c r="F377" s="63">
        <v>4405.2</v>
      </c>
      <c r="G377" s="65">
        <v>0</v>
      </c>
    </row>
    <row r="378" spans="1:9" ht="30" outlineLevel="2" x14ac:dyDescent="0.25">
      <c r="A378" s="38" t="s">
        <v>559</v>
      </c>
      <c r="B378" s="49" t="s">
        <v>168</v>
      </c>
      <c r="C378" s="49" t="s">
        <v>569</v>
      </c>
      <c r="D378" s="49"/>
      <c r="E378" s="63">
        <f>E379</f>
        <v>2127.6999999999989</v>
      </c>
      <c r="F378" s="63">
        <f t="shared" ref="F378:G378" si="111">F379</f>
        <v>10106.4</v>
      </c>
      <c r="G378" s="63">
        <f t="shared" si="111"/>
        <v>0</v>
      </c>
    </row>
    <row r="379" spans="1:9" ht="45" outlineLevel="2" x14ac:dyDescent="0.25">
      <c r="A379" s="38" t="s">
        <v>85</v>
      </c>
      <c r="B379" s="49" t="s">
        <v>168</v>
      </c>
      <c r="C379" s="49" t="s">
        <v>569</v>
      </c>
      <c r="D379" s="49" t="s">
        <v>354</v>
      </c>
      <c r="E379" s="63">
        <v>2127.6999999999989</v>
      </c>
      <c r="F379" s="63">
        <v>10106.4</v>
      </c>
      <c r="G379" s="65">
        <v>0</v>
      </c>
    </row>
    <row r="380" spans="1:9" ht="45" outlineLevel="2" x14ac:dyDescent="0.25">
      <c r="A380" s="3" t="s">
        <v>548</v>
      </c>
      <c r="B380" s="49" t="s">
        <v>168</v>
      </c>
      <c r="C380" s="49" t="s">
        <v>549</v>
      </c>
      <c r="D380" s="49"/>
      <c r="E380" s="63">
        <f>E381</f>
        <v>500</v>
      </c>
      <c r="F380" s="63">
        <v>0</v>
      </c>
      <c r="G380" s="63">
        <v>0</v>
      </c>
    </row>
    <row r="381" spans="1:9" ht="30" outlineLevel="2" x14ac:dyDescent="0.25">
      <c r="A381" s="3" t="s">
        <v>550</v>
      </c>
      <c r="B381" s="49" t="s">
        <v>168</v>
      </c>
      <c r="C381" s="49" t="s">
        <v>568</v>
      </c>
      <c r="D381" s="49"/>
      <c r="E381" s="63">
        <f>E382</f>
        <v>500</v>
      </c>
      <c r="F381" s="63">
        <f t="shared" ref="F381:G381" si="112">F382</f>
        <v>0</v>
      </c>
      <c r="G381" s="63">
        <f t="shared" si="112"/>
        <v>0</v>
      </c>
    </row>
    <row r="382" spans="1:9" ht="45" outlineLevel="2" x14ac:dyDescent="0.25">
      <c r="A382" s="3" t="s">
        <v>85</v>
      </c>
      <c r="B382" s="49" t="s">
        <v>168</v>
      </c>
      <c r="C382" s="49" t="s">
        <v>568</v>
      </c>
      <c r="D382" s="49" t="s">
        <v>354</v>
      </c>
      <c r="E382" s="63">
        <v>500</v>
      </c>
      <c r="F382" s="63">
        <v>0</v>
      </c>
      <c r="G382" s="65">
        <v>0</v>
      </c>
      <c r="H382" s="8"/>
      <c r="I382" s="8"/>
    </row>
    <row r="383" spans="1:9" ht="60" outlineLevel="2" x14ac:dyDescent="0.25">
      <c r="A383" s="32" t="s">
        <v>355</v>
      </c>
      <c r="B383" s="88" t="s">
        <v>168</v>
      </c>
      <c r="C383" s="105" t="s">
        <v>356</v>
      </c>
      <c r="D383" s="88"/>
      <c r="E383" s="63">
        <f>E384</f>
        <v>1171.2</v>
      </c>
      <c r="F383" s="63">
        <f t="shared" ref="F383:G383" si="113">F384</f>
        <v>1021.5</v>
      </c>
      <c r="G383" s="63">
        <f t="shared" si="113"/>
        <v>1021.5</v>
      </c>
      <c r="H383" s="8"/>
      <c r="I383" s="8"/>
    </row>
    <row r="384" spans="1:9" ht="45" outlineLevel="2" x14ac:dyDescent="0.25">
      <c r="A384" s="33" t="s">
        <v>357</v>
      </c>
      <c r="B384" s="88" t="s">
        <v>168</v>
      </c>
      <c r="C384" s="105" t="s">
        <v>358</v>
      </c>
      <c r="D384" s="88"/>
      <c r="E384" s="63">
        <f>E387+E385</f>
        <v>1171.2</v>
      </c>
      <c r="F384" s="63">
        <f t="shared" ref="F384:G384" si="114">F387+F385</f>
        <v>1021.5</v>
      </c>
      <c r="G384" s="63">
        <f t="shared" si="114"/>
        <v>1021.5</v>
      </c>
      <c r="H384" s="8"/>
      <c r="I384" s="8"/>
    </row>
    <row r="385" spans="1:9" ht="30" outlineLevel="2" x14ac:dyDescent="0.25">
      <c r="A385" s="18" t="s">
        <v>359</v>
      </c>
      <c r="B385" s="88" t="s">
        <v>168</v>
      </c>
      <c r="C385" s="105" t="s">
        <v>360</v>
      </c>
      <c r="D385" s="88"/>
      <c r="E385" s="63">
        <f>E386</f>
        <v>149.69999999999999</v>
      </c>
      <c r="F385" s="63">
        <f t="shared" ref="F385:G385" si="115">F386</f>
        <v>0</v>
      </c>
      <c r="G385" s="63">
        <f t="shared" si="115"/>
        <v>0</v>
      </c>
      <c r="H385" s="8"/>
      <c r="I385" s="8"/>
    </row>
    <row r="386" spans="1:9" ht="45" outlineLevel="2" x14ac:dyDescent="0.25">
      <c r="A386" s="7" t="s">
        <v>85</v>
      </c>
      <c r="B386" s="88" t="s">
        <v>168</v>
      </c>
      <c r="C386" s="105" t="s">
        <v>360</v>
      </c>
      <c r="D386" s="88">
        <v>600</v>
      </c>
      <c r="E386" s="63">
        <v>149.69999999999999</v>
      </c>
      <c r="F386" s="63"/>
      <c r="G386" s="63"/>
      <c r="H386" s="8"/>
      <c r="I386" s="8"/>
    </row>
    <row r="387" spans="1:9" ht="30" outlineLevel="2" x14ac:dyDescent="0.25">
      <c r="A387" s="34" t="s">
        <v>361</v>
      </c>
      <c r="B387" s="88" t="s">
        <v>168</v>
      </c>
      <c r="C387" s="105" t="s">
        <v>362</v>
      </c>
      <c r="D387" s="88"/>
      <c r="E387" s="63">
        <f>E388</f>
        <v>1021.5</v>
      </c>
      <c r="F387" s="63">
        <f t="shared" ref="F387:G387" si="116">F388</f>
        <v>1021.5</v>
      </c>
      <c r="G387" s="63">
        <f t="shared" si="116"/>
        <v>1021.5</v>
      </c>
    </row>
    <row r="388" spans="1:9" ht="45" outlineLevel="2" x14ac:dyDescent="0.25">
      <c r="A388" s="7" t="s">
        <v>85</v>
      </c>
      <c r="B388" s="88" t="s">
        <v>168</v>
      </c>
      <c r="C388" s="105" t="s">
        <v>362</v>
      </c>
      <c r="D388" s="88">
        <v>600</v>
      </c>
      <c r="E388" s="63">
        <v>1021.5</v>
      </c>
      <c r="F388" s="63">
        <v>1021.5</v>
      </c>
      <c r="G388" s="65">
        <v>1021.5</v>
      </c>
      <c r="H388" s="11"/>
    </row>
    <row r="389" spans="1:9" outlineLevel="1" x14ac:dyDescent="0.25">
      <c r="A389" s="7" t="s">
        <v>174</v>
      </c>
      <c r="B389" s="49" t="s">
        <v>175</v>
      </c>
      <c r="C389" s="49"/>
      <c r="D389" s="50"/>
      <c r="E389" s="63">
        <f>+E390</f>
        <v>2156410.3000000003</v>
      </c>
      <c r="F389" s="63">
        <f t="shared" ref="F389:G389" si="117">+F390</f>
        <v>2768864.9000000004</v>
      </c>
      <c r="G389" s="63">
        <f t="shared" si="117"/>
        <v>2640189.0000000005</v>
      </c>
    </row>
    <row r="390" spans="1:9" ht="30" outlineLevel="2" x14ac:dyDescent="0.25">
      <c r="A390" s="7" t="s">
        <v>169</v>
      </c>
      <c r="B390" s="88" t="s">
        <v>175</v>
      </c>
      <c r="C390" s="105" t="s">
        <v>170</v>
      </c>
      <c r="D390" s="88"/>
      <c r="E390" s="63">
        <f>E391+E437</f>
        <v>2156410.3000000003</v>
      </c>
      <c r="F390" s="63">
        <f>F391+F437</f>
        <v>2768864.9000000004</v>
      </c>
      <c r="G390" s="63">
        <f>G391+G437</f>
        <v>2640189.0000000005</v>
      </c>
    </row>
    <row r="391" spans="1:9" ht="30" outlineLevel="2" x14ac:dyDescent="0.25">
      <c r="A391" s="12" t="s">
        <v>171</v>
      </c>
      <c r="B391" s="49" t="s">
        <v>175</v>
      </c>
      <c r="C391" s="49" t="s">
        <v>172</v>
      </c>
      <c r="D391" s="50"/>
      <c r="E391" s="63">
        <f>+E392+E419+E427+E434+E424</f>
        <v>2151521.4000000004</v>
      </c>
      <c r="F391" s="63">
        <f>+F392+F419+F427+F434+F424</f>
        <v>2764158.3000000003</v>
      </c>
      <c r="G391" s="63">
        <f>+G392+G419+G427+G434+G424</f>
        <v>2635482.4000000004</v>
      </c>
      <c r="H391" s="8"/>
      <c r="I391" s="8"/>
    </row>
    <row r="392" spans="1:9" ht="45" outlineLevel="2" x14ac:dyDescent="0.25">
      <c r="A392" s="12" t="s">
        <v>348</v>
      </c>
      <c r="B392" s="49" t="s">
        <v>175</v>
      </c>
      <c r="C392" s="49" t="s">
        <v>349</v>
      </c>
      <c r="D392" s="50"/>
      <c r="E392" s="63">
        <f>+E393+E395+E397+E399+E401+E403+E417+E405+E407+E409+E411+E413+E415</f>
        <v>1890282.2000000002</v>
      </c>
      <c r="F392" s="63">
        <f t="shared" ref="F392:G392" si="118">+F393+F395+F397+F399+F401+F403+F417+F405+F407+F409+F411+F413+F415</f>
        <v>2045168.3000000003</v>
      </c>
      <c r="G392" s="63">
        <f t="shared" si="118"/>
        <v>2123425</v>
      </c>
      <c r="H392" s="8"/>
      <c r="I392" s="8"/>
    </row>
    <row r="393" spans="1:9" ht="60" outlineLevel="2" x14ac:dyDescent="0.25">
      <c r="A393" s="12" t="s">
        <v>363</v>
      </c>
      <c r="B393" s="49" t="s">
        <v>175</v>
      </c>
      <c r="C393" s="49" t="s">
        <v>364</v>
      </c>
      <c r="D393" s="50"/>
      <c r="E393" s="63">
        <f>E394</f>
        <v>158101.29999999999</v>
      </c>
      <c r="F393" s="63">
        <f t="shared" ref="F393:G393" si="119">F394</f>
        <v>158101.30000000002</v>
      </c>
      <c r="G393" s="63">
        <f t="shared" si="119"/>
        <v>154246.1</v>
      </c>
      <c r="H393" s="8"/>
      <c r="I393" s="8"/>
    </row>
    <row r="394" spans="1:9" ht="45" outlineLevel="2" x14ac:dyDescent="0.25">
      <c r="A394" s="7" t="s">
        <v>85</v>
      </c>
      <c r="B394" s="49" t="s">
        <v>175</v>
      </c>
      <c r="C394" s="49" t="s">
        <v>364</v>
      </c>
      <c r="D394" s="50">
        <v>600</v>
      </c>
      <c r="E394" s="63">
        <v>158101.29999999999</v>
      </c>
      <c r="F394" s="63">
        <v>158101.30000000002</v>
      </c>
      <c r="G394" s="65">
        <v>154246.1</v>
      </c>
      <c r="H394" s="8"/>
      <c r="I394" s="8"/>
    </row>
    <row r="395" spans="1:9" ht="45" outlineLevel="2" x14ac:dyDescent="0.25">
      <c r="A395" s="15" t="s">
        <v>365</v>
      </c>
      <c r="B395" s="49" t="s">
        <v>175</v>
      </c>
      <c r="C395" s="57" t="s">
        <v>366</v>
      </c>
      <c r="D395" s="106"/>
      <c r="E395" s="63">
        <f>E396</f>
        <v>29660.6</v>
      </c>
      <c r="F395" s="63">
        <f t="shared" ref="F395:G395" si="120">F396</f>
        <v>29660.6</v>
      </c>
      <c r="G395" s="63">
        <f t="shared" si="120"/>
        <v>29660.6</v>
      </c>
      <c r="H395" s="8"/>
      <c r="I395" s="8"/>
    </row>
    <row r="396" spans="1:9" ht="45" outlineLevel="2" x14ac:dyDescent="0.25">
      <c r="A396" s="7" t="s">
        <v>85</v>
      </c>
      <c r="B396" s="49" t="s">
        <v>175</v>
      </c>
      <c r="C396" s="57" t="s">
        <v>366</v>
      </c>
      <c r="D396" s="58">
        <v>600</v>
      </c>
      <c r="E396" s="63">
        <v>29660.6</v>
      </c>
      <c r="F396" s="63">
        <v>29660.6</v>
      </c>
      <c r="G396" s="65">
        <v>29660.6</v>
      </c>
      <c r="H396" s="8"/>
      <c r="I396" s="8"/>
    </row>
    <row r="397" spans="1:9" ht="45" outlineLevel="2" x14ac:dyDescent="0.25">
      <c r="A397" s="15" t="s">
        <v>367</v>
      </c>
      <c r="B397" s="49" t="s">
        <v>175</v>
      </c>
      <c r="C397" s="57" t="s">
        <v>368</v>
      </c>
      <c r="D397" s="106"/>
      <c r="E397" s="63">
        <f>E398</f>
        <v>499.2</v>
      </c>
      <c r="F397" s="63">
        <f t="shared" ref="F397:G397" si="121">F398</f>
        <v>499.2</v>
      </c>
      <c r="G397" s="63">
        <f t="shared" si="121"/>
        <v>499.2</v>
      </c>
      <c r="H397" s="8"/>
      <c r="I397" s="8"/>
    </row>
    <row r="398" spans="1:9" ht="45" outlineLevel="2" x14ac:dyDescent="0.25">
      <c r="A398" s="7" t="s">
        <v>85</v>
      </c>
      <c r="B398" s="49" t="s">
        <v>175</v>
      </c>
      <c r="C398" s="57" t="s">
        <v>368</v>
      </c>
      <c r="D398" s="58">
        <v>600</v>
      </c>
      <c r="E398" s="63">
        <v>499.2</v>
      </c>
      <c r="F398" s="63">
        <v>499.2</v>
      </c>
      <c r="G398" s="65">
        <v>499.2</v>
      </c>
      <c r="H398" s="8"/>
      <c r="I398" s="8"/>
    </row>
    <row r="399" spans="1:9" ht="45" outlineLevel="2" x14ac:dyDescent="0.25">
      <c r="A399" s="12" t="s">
        <v>674</v>
      </c>
      <c r="B399" s="49" t="s">
        <v>175</v>
      </c>
      <c r="C399" s="49" t="s">
        <v>350</v>
      </c>
      <c r="D399" s="50"/>
      <c r="E399" s="63">
        <f>E400</f>
        <v>261691.3</v>
      </c>
      <c r="F399" s="63">
        <f t="shared" ref="F399:G399" si="122">F400</f>
        <v>276739.20000000001</v>
      </c>
      <c r="G399" s="63">
        <f t="shared" si="122"/>
        <v>275257.5</v>
      </c>
      <c r="H399" s="8"/>
      <c r="I399" s="8"/>
    </row>
    <row r="400" spans="1:9" ht="45" outlineLevel="2" x14ac:dyDescent="0.25">
      <c r="A400" s="7" t="s">
        <v>85</v>
      </c>
      <c r="B400" s="49" t="s">
        <v>175</v>
      </c>
      <c r="C400" s="49" t="s">
        <v>350</v>
      </c>
      <c r="D400" s="50">
        <v>600</v>
      </c>
      <c r="E400" s="63">
        <f>249462.4+11487+120+621.9</f>
        <v>261691.3</v>
      </c>
      <c r="F400" s="63">
        <v>276739.20000000001</v>
      </c>
      <c r="G400" s="65">
        <v>275257.5</v>
      </c>
      <c r="H400" s="8"/>
      <c r="I400" s="8"/>
    </row>
    <row r="401" spans="1:9" ht="30" outlineLevel="2" x14ac:dyDescent="0.25">
      <c r="A401" s="7" t="s">
        <v>369</v>
      </c>
      <c r="B401" s="49" t="s">
        <v>175</v>
      </c>
      <c r="C401" s="49" t="s">
        <v>370</v>
      </c>
      <c r="D401" s="50"/>
      <c r="E401" s="63">
        <f>E402</f>
        <v>33564.199999999997</v>
      </c>
      <c r="F401" s="63">
        <f t="shared" ref="F401:G401" si="123">F402</f>
        <v>39552.699999999997</v>
      </c>
      <c r="G401" s="63">
        <f t="shared" si="123"/>
        <v>38968.9</v>
      </c>
      <c r="H401" s="8"/>
      <c r="I401" s="8"/>
    </row>
    <row r="402" spans="1:9" ht="45" outlineLevel="2" x14ac:dyDescent="0.25">
      <c r="A402" s="7" t="s">
        <v>85</v>
      </c>
      <c r="B402" s="49" t="s">
        <v>175</v>
      </c>
      <c r="C402" s="49" t="s">
        <v>370</v>
      </c>
      <c r="D402" s="50">
        <v>600</v>
      </c>
      <c r="E402" s="63">
        <v>33564.199999999997</v>
      </c>
      <c r="F402" s="63">
        <v>39552.699999999997</v>
      </c>
      <c r="G402" s="65">
        <v>38968.9</v>
      </c>
      <c r="H402" s="8"/>
      <c r="I402" s="8"/>
    </row>
    <row r="403" spans="1:9" ht="60" outlineLevel="2" x14ac:dyDescent="0.25">
      <c r="A403" s="15" t="s">
        <v>371</v>
      </c>
      <c r="B403" s="49" t="s">
        <v>175</v>
      </c>
      <c r="C403" s="57" t="s">
        <v>372</v>
      </c>
      <c r="D403" s="106"/>
      <c r="E403" s="63">
        <f>E404</f>
        <v>880.5</v>
      </c>
      <c r="F403" s="63">
        <f t="shared" ref="F403:G403" si="124">F404</f>
        <v>1500</v>
      </c>
      <c r="G403" s="63">
        <f t="shared" si="124"/>
        <v>1500</v>
      </c>
      <c r="H403" s="8"/>
      <c r="I403" s="8"/>
    </row>
    <row r="404" spans="1:9" ht="45" outlineLevel="2" x14ac:dyDescent="0.25">
      <c r="A404" s="7" t="s">
        <v>85</v>
      </c>
      <c r="B404" s="49" t="s">
        <v>175</v>
      </c>
      <c r="C404" s="57" t="s">
        <v>372</v>
      </c>
      <c r="D404" s="58">
        <v>600</v>
      </c>
      <c r="E404" s="63">
        <v>880.5</v>
      </c>
      <c r="F404" s="63">
        <v>1500</v>
      </c>
      <c r="G404" s="65">
        <v>1500</v>
      </c>
      <c r="H404" s="8"/>
      <c r="I404" s="8"/>
    </row>
    <row r="405" spans="1:9" ht="60" outlineLevel="2" x14ac:dyDescent="0.25">
      <c r="A405" s="28" t="s">
        <v>551</v>
      </c>
      <c r="B405" s="49" t="s">
        <v>175</v>
      </c>
      <c r="C405" s="107" t="s">
        <v>375</v>
      </c>
      <c r="D405" s="103"/>
      <c r="E405" s="63">
        <f>E406</f>
        <v>128194.90000000001</v>
      </c>
      <c r="F405" s="63">
        <f t="shared" ref="F405:G405" si="125">F406</f>
        <v>128194.90000000001</v>
      </c>
      <c r="G405" s="63">
        <f t="shared" si="125"/>
        <v>128312.1</v>
      </c>
      <c r="H405" s="8"/>
      <c r="I405" s="8"/>
    </row>
    <row r="406" spans="1:9" ht="45" outlineLevel="2" x14ac:dyDescent="0.25">
      <c r="A406" s="7" t="s">
        <v>85</v>
      </c>
      <c r="B406" s="49" t="s">
        <v>175</v>
      </c>
      <c r="C406" s="107" t="s">
        <v>375</v>
      </c>
      <c r="D406" s="103">
        <v>600</v>
      </c>
      <c r="E406" s="63">
        <v>128194.90000000001</v>
      </c>
      <c r="F406" s="63">
        <v>128194.90000000001</v>
      </c>
      <c r="G406" s="65">
        <v>128312.1</v>
      </c>
      <c r="H406" s="8"/>
      <c r="I406" s="8"/>
    </row>
    <row r="407" spans="1:9" ht="120" outlineLevel="2" x14ac:dyDescent="0.25">
      <c r="A407" s="40" t="s">
        <v>507</v>
      </c>
      <c r="B407" s="49" t="s">
        <v>175</v>
      </c>
      <c r="C407" s="107" t="s">
        <v>376</v>
      </c>
      <c r="D407" s="103"/>
      <c r="E407" s="63">
        <f>E408</f>
        <v>8543.7999999999993</v>
      </c>
      <c r="F407" s="63">
        <f t="shared" ref="F407:G407" si="126">F408</f>
        <v>8543.7999999999993</v>
      </c>
      <c r="G407" s="63">
        <f t="shared" si="126"/>
        <v>8552.9</v>
      </c>
      <c r="H407" s="8"/>
      <c r="I407" s="8"/>
    </row>
    <row r="408" spans="1:9" ht="45" outlineLevel="2" x14ac:dyDescent="0.25">
      <c r="A408" s="7" t="s">
        <v>85</v>
      </c>
      <c r="B408" s="49" t="s">
        <v>175</v>
      </c>
      <c r="C408" s="107" t="s">
        <v>376</v>
      </c>
      <c r="D408" s="103">
        <v>600</v>
      </c>
      <c r="E408" s="63">
        <v>8543.7999999999993</v>
      </c>
      <c r="F408" s="63">
        <v>8543.7999999999993</v>
      </c>
      <c r="G408" s="65">
        <v>8552.9</v>
      </c>
      <c r="H408" s="8"/>
      <c r="I408" s="8"/>
    </row>
    <row r="409" spans="1:9" ht="75" outlineLevel="2" x14ac:dyDescent="0.25">
      <c r="A409" s="3" t="s">
        <v>519</v>
      </c>
      <c r="B409" s="49" t="s">
        <v>175</v>
      </c>
      <c r="C409" s="49" t="s">
        <v>520</v>
      </c>
      <c r="D409" s="50"/>
      <c r="E409" s="63">
        <f>E410</f>
        <v>339.39999999999992</v>
      </c>
      <c r="F409" s="63">
        <f t="shared" ref="F409:G409" si="127">F410</f>
        <v>664.59999999999991</v>
      </c>
      <c r="G409" s="63">
        <f t="shared" si="127"/>
        <v>664.59999999999991</v>
      </c>
      <c r="H409" s="8"/>
      <c r="I409" s="8"/>
    </row>
    <row r="410" spans="1:9" ht="45" outlineLevel="2" x14ac:dyDescent="0.25">
      <c r="A410" s="3" t="s">
        <v>85</v>
      </c>
      <c r="B410" s="49" t="s">
        <v>175</v>
      </c>
      <c r="C410" s="49" t="s">
        <v>520</v>
      </c>
      <c r="D410" s="50">
        <v>600</v>
      </c>
      <c r="E410" s="63">
        <v>339.39999999999992</v>
      </c>
      <c r="F410" s="63">
        <v>664.59999999999991</v>
      </c>
      <c r="G410" s="63">
        <v>664.59999999999991</v>
      </c>
      <c r="H410" s="8"/>
      <c r="I410" s="8"/>
    </row>
    <row r="411" spans="1:9" ht="180" outlineLevel="2" x14ac:dyDescent="0.25">
      <c r="A411" s="40" t="s">
        <v>560</v>
      </c>
      <c r="B411" s="49" t="s">
        <v>175</v>
      </c>
      <c r="C411" s="49" t="s">
        <v>353</v>
      </c>
      <c r="D411" s="49"/>
      <c r="E411" s="63">
        <f>E412</f>
        <v>1237664.5</v>
      </c>
      <c r="F411" s="63">
        <f t="shared" ref="F411:G411" si="128">F412</f>
        <v>1376365.4000000001</v>
      </c>
      <c r="G411" s="63">
        <f t="shared" si="128"/>
        <v>1460493.0999999999</v>
      </c>
      <c r="H411" s="8"/>
      <c r="I411" s="8"/>
    </row>
    <row r="412" spans="1:9" ht="45" outlineLevel="2" x14ac:dyDescent="0.25">
      <c r="A412" s="7" t="s">
        <v>85</v>
      </c>
      <c r="B412" s="49" t="s">
        <v>175</v>
      </c>
      <c r="C412" s="49" t="s">
        <v>353</v>
      </c>
      <c r="D412" s="49" t="s">
        <v>354</v>
      </c>
      <c r="E412" s="63">
        <v>1237664.5</v>
      </c>
      <c r="F412" s="63">
        <v>1376365.4000000001</v>
      </c>
      <c r="G412" s="65">
        <v>1460493.0999999999</v>
      </c>
      <c r="H412" s="8"/>
      <c r="I412" s="8"/>
    </row>
    <row r="413" spans="1:9" ht="165" outlineLevel="2" x14ac:dyDescent="0.25">
      <c r="A413" s="59" t="s">
        <v>583</v>
      </c>
      <c r="B413" s="49" t="s">
        <v>175</v>
      </c>
      <c r="C413" s="49" t="s">
        <v>564</v>
      </c>
      <c r="D413" s="49"/>
      <c r="E413" s="63">
        <f>E414</f>
        <v>20306.099999999999</v>
      </c>
      <c r="F413" s="63">
        <f t="shared" ref="F413:G413" si="129">F414</f>
        <v>20306.099999999999</v>
      </c>
      <c r="G413" s="63">
        <f t="shared" si="129"/>
        <v>20306.099999999999</v>
      </c>
      <c r="H413" s="8"/>
      <c r="I413" s="8"/>
    </row>
    <row r="414" spans="1:9" ht="45" outlineLevel="2" x14ac:dyDescent="0.25">
      <c r="A414" s="40" t="s">
        <v>85</v>
      </c>
      <c r="B414" s="49" t="s">
        <v>175</v>
      </c>
      <c r="C414" s="49" t="s">
        <v>564</v>
      </c>
      <c r="D414" s="49" t="s">
        <v>354</v>
      </c>
      <c r="E414" s="63">
        <v>20306.099999999999</v>
      </c>
      <c r="F414" s="63">
        <v>20306.099999999999</v>
      </c>
      <c r="G414" s="65">
        <v>20306.099999999999</v>
      </c>
      <c r="H414" s="8"/>
      <c r="I414" s="8"/>
    </row>
    <row r="415" spans="1:9" ht="165" outlineLevel="2" x14ac:dyDescent="0.25">
      <c r="A415" s="59" t="s">
        <v>628</v>
      </c>
      <c r="B415" s="49" t="s">
        <v>175</v>
      </c>
      <c r="C415" s="49" t="s">
        <v>629</v>
      </c>
      <c r="D415" s="49"/>
      <c r="E415" s="63">
        <f>E416</f>
        <v>5726.3</v>
      </c>
      <c r="F415" s="63">
        <f t="shared" ref="F415:G415" si="130">F416</f>
        <v>0</v>
      </c>
      <c r="G415" s="63">
        <f t="shared" si="130"/>
        <v>0</v>
      </c>
      <c r="H415" s="8"/>
      <c r="I415" s="8"/>
    </row>
    <row r="416" spans="1:9" ht="45" outlineLevel="2" x14ac:dyDescent="0.25">
      <c r="A416" s="40" t="s">
        <v>85</v>
      </c>
      <c r="B416" s="49" t="s">
        <v>175</v>
      </c>
      <c r="C416" s="49" t="s">
        <v>629</v>
      </c>
      <c r="D416" s="49" t="s">
        <v>354</v>
      </c>
      <c r="E416" s="63">
        <v>5726.3</v>
      </c>
      <c r="F416" s="63"/>
      <c r="G416" s="65"/>
      <c r="H416" s="8"/>
      <c r="I416" s="8"/>
    </row>
    <row r="417" spans="1:9" ht="75" outlineLevel="2" x14ac:dyDescent="0.25">
      <c r="A417" s="7" t="s">
        <v>373</v>
      </c>
      <c r="B417" s="49" t="s">
        <v>175</v>
      </c>
      <c r="C417" s="57" t="s">
        <v>374</v>
      </c>
      <c r="D417" s="58"/>
      <c r="E417" s="63">
        <f>E418</f>
        <v>5110.1000000000004</v>
      </c>
      <c r="F417" s="63">
        <f t="shared" ref="F417:G417" si="131">F418</f>
        <v>5040.5</v>
      </c>
      <c r="G417" s="63">
        <f t="shared" si="131"/>
        <v>4963.9000000000005</v>
      </c>
      <c r="H417" s="8"/>
      <c r="I417" s="8"/>
    </row>
    <row r="418" spans="1:9" ht="45" outlineLevel="2" x14ac:dyDescent="0.25">
      <c r="A418" s="7" t="s">
        <v>85</v>
      </c>
      <c r="B418" s="49" t="s">
        <v>175</v>
      </c>
      <c r="C418" s="57" t="s">
        <v>374</v>
      </c>
      <c r="D418" s="58">
        <v>600</v>
      </c>
      <c r="E418" s="63">
        <v>5110.1000000000004</v>
      </c>
      <c r="F418" s="63">
        <v>5040.5</v>
      </c>
      <c r="G418" s="65">
        <v>4963.9000000000005</v>
      </c>
      <c r="H418" s="8"/>
      <c r="I418" s="8"/>
    </row>
    <row r="419" spans="1:9" ht="30" outlineLevel="2" x14ac:dyDescent="0.25">
      <c r="A419" s="7" t="s">
        <v>176</v>
      </c>
      <c r="B419" s="49" t="s">
        <v>175</v>
      </c>
      <c r="C419" s="49" t="s">
        <v>177</v>
      </c>
      <c r="D419" s="50"/>
      <c r="E419" s="63">
        <f>E420+E422</f>
        <v>213905.59999999998</v>
      </c>
      <c r="F419" s="63">
        <f>F420+F422</f>
        <v>709102.2</v>
      </c>
      <c r="G419" s="63">
        <f>G420+G422</f>
        <v>502169.59999999998</v>
      </c>
      <c r="H419" s="8"/>
      <c r="I419" s="8"/>
    </row>
    <row r="420" spans="1:9" ht="45" outlineLevel="2" x14ac:dyDescent="0.25">
      <c r="A420" s="16" t="s">
        <v>533</v>
      </c>
      <c r="B420" s="49" t="s">
        <v>175</v>
      </c>
      <c r="C420" s="49" t="s">
        <v>532</v>
      </c>
      <c r="D420" s="50"/>
      <c r="E420" s="63">
        <f>SUM(E421:E421)</f>
        <v>109417.2</v>
      </c>
      <c r="F420" s="63">
        <f>SUM(F421:F421)</f>
        <v>709102.2</v>
      </c>
      <c r="G420" s="63">
        <f>SUM(G421:G421)</f>
        <v>502169.59999999998</v>
      </c>
      <c r="H420" s="8"/>
      <c r="I420" s="8"/>
    </row>
    <row r="421" spans="1:9" outlineLevel="2" x14ac:dyDescent="0.25">
      <c r="A421" s="53" t="s">
        <v>42</v>
      </c>
      <c r="B421" s="49" t="s">
        <v>175</v>
      </c>
      <c r="C421" s="49" t="s">
        <v>532</v>
      </c>
      <c r="D421" s="50">
        <v>800</v>
      </c>
      <c r="E421" s="63">
        <v>109417.2</v>
      </c>
      <c r="F421" s="63">
        <v>709102.2</v>
      </c>
      <c r="G421" s="65">
        <v>502169.59999999998</v>
      </c>
      <c r="H421" s="8"/>
      <c r="I421" s="8"/>
    </row>
    <row r="422" spans="1:9" ht="30" outlineLevel="2" x14ac:dyDescent="0.25">
      <c r="A422" s="60" t="s">
        <v>565</v>
      </c>
      <c r="B422" s="49" t="s">
        <v>175</v>
      </c>
      <c r="C422" s="49" t="s">
        <v>566</v>
      </c>
      <c r="D422" s="50"/>
      <c r="E422" s="63">
        <f>E423</f>
        <v>104488.4</v>
      </c>
      <c r="F422" s="63">
        <f t="shared" ref="F422:G422" si="132">F423</f>
        <v>0</v>
      </c>
      <c r="G422" s="63">
        <f t="shared" si="132"/>
        <v>0</v>
      </c>
      <c r="H422" s="8"/>
      <c r="I422" s="8"/>
    </row>
    <row r="423" spans="1:9" ht="30" outlineLevel="2" x14ac:dyDescent="0.25">
      <c r="A423" s="39" t="s">
        <v>79</v>
      </c>
      <c r="B423" s="49" t="s">
        <v>175</v>
      </c>
      <c r="C423" s="49" t="s">
        <v>566</v>
      </c>
      <c r="D423" s="50">
        <v>400</v>
      </c>
      <c r="E423" s="63">
        <v>104488.4</v>
      </c>
      <c r="F423" s="63">
        <v>0</v>
      </c>
      <c r="G423" s="65">
        <v>0</v>
      </c>
      <c r="H423" s="8"/>
      <c r="I423" s="8"/>
    </row>
    <row r="424" spans="1:9" ht="30" outlineLevel="2" x14ac:dyDescent="0.25">
      <c r="A424" s="16" t="s">
        <v>630</v>
      </c>
      <c r="B424" s="49" t="s">
        <v>175</v>
      </c>
      <c r="C424" s="49" t="s">
        <v>632</v>
      </c>
      <c r="D424" s="50"/>
      <c r="E424" s="63">
        <f>E425</f>
        <v>2636.7</v>
      </c>
      <c r="F424" s="63">
        <f t="shared" ref="F424:G425" si="133">F425</f>
        <v>7760.2</v>
      </c>
      <c r="G424" s="63">
        <f t="shared" si="133"/>
        <v>7760.2</v>
      </c>
      <c r="H424" s="8"/>
      <c r="I424" s="8"/>
    </row>
    <row r="425" spans="1:9" ht="68.25" customHeight="1" outlineLevel="2" x14ac:dyDescent="0.25">
      <c r="A425" s="16" t="s">
        <v>631</v>
      </c>
      <c r="B425" s="49" t="s">
        <v>175</v>
      </c>
      <c r="C425" s="49" t="s">
        <v>633</v>
      </c>
      <c r="D425" s="50"/>
      <c r="E425" s="63">
        <f>E426</f>
        <v>2636.7</v>
      </c>
      <c r="F425" s="63">
        <f t="shared" si="133"/>
        <v>7760.2</v>
      </c>
      <c r="G425" s="63">
        <f t="shared" si="133"/>
        <v>7760.2</v>
      </c>
      <c r="H425" s="8"/>
      <c r="I425" s="8"/>
    </row>
    <row r="426" spans="1:9" ht="39.75" customHeight="1" outlineLevel="2" x14ac:dyDescent="0.25">
      <c r="A426" s="3" t="s">
        <v>85</v>
      </c>
      <c r="B426" s="49" t="s">
        <v>175</v>
      </c>
      <c r="C426" s="49" t="s">
        <v>633</v>
      </c>
      <c r="D426" s="50">
        <v>600</v>
      </c>
      <c r="E426" s="63">
        <v>2636.7</v>
      </c>
      <c r="F426" s="63">
        <v>7760.2</v>
      </c>
      <c r="G426" s="65">
        <v>7760.2</v>
      </c>
      <c r="H426" s="8"/>
      <c r="I426" s="8"/>
    </row>
    <row r="427" spans="1:9" ht="45" outlineLevel="2" x14ac:dyDescent="0.25">
      <c r="A427" s="7" t="s">
        <v>180</v>
      </c>
      <c r="B427" s="49" t="s">
        <v>175</v>
      </c>
      <c r="C427" s="49" t="s">
        <v>173</v>
      </c>
      <c r="D427" s="49"/>
      <c r="E427" s="63">
        <f>E430+E432+E428</f>
        <v>44196.899999999994</v>
      </c>
      <c r="F427" s="63">
        <f t="shared" ref="F427:G427" si="134">F430+F432+F428</f>
        <v>2127.6</v>
      </c>
      <c r="G427" s="63">
        <f t="shared" si="134"/>
        <v>2127.6</v>
      </c>
      <c r="H427" s="8"/>
      <c r="I427" s="8"/>
    </row>
    <row r="428" spans="1:9" ht="45" outlineLevel="2" x14ac:dyDescent="0.25">
      <c r="A428" s="26" t="s">
        <v>626</v>
      </c>
      <c r="B428" s="49" t="s">
        <v>175</v>
      </c>
      <c r="C428" s="86" t="s">
        <v>627</v>
      </c>
      <c r="D428" s="86"/>
      <c r="E428" s="63">
        <f>E429</f>
        <v>3545.5</v>
      </c>
      <c r="F428" s="63">
        <f t="shared" ref="F428:G428" si="135">F429</f>
        <v>0</v>
      </c>
      <c r="G428" s="63">
        <f t="shared" si="135"/>
        <v>0</v>
      </c>
      <c r="H428" s="8"/>
      <c r="I428" s="8"/>
    </row>
    <row r="429" spans="1:9" ht="37.5" customHeight="1" outlineLevel="2" x14ac:dyDescent="0.25">
      <c r="A429" s="54" t="s">
        <v>85</v>
      </c>
      <c r="B429" s="49" t="s">
        <v>175</v>
      </c>
      <c r="C429" s="86" t="s">
        <v>627</v>
      </c>
      <c r="D429" s="86" t="s">
        <v>354</v>
      </c>
      <c r="E429" s="63">
        <f>4894.5-1349</f>
        <v>3545.5</v>
      </c>
      <c r="F429" s="63"/>
      <c r="G429" s="63"/>
      <c r="H429" s="8"/>
      <c r="I429" s="8"/>
    </row>
    <row r="430" spans="1:9" outlineLevel="2" x14ac:dyDescent="0.25">
      <c r="A430" s="3" t="s">
        <v>505</v>
      </c>
      <c r="B430" s="49" t="s">
        <v>175</v>
      </c>
      <c r="C430" s="49" t="s">
        <v>506</v>
      </c>
      <c r="D430" s="49"/>
      <c r="E430" s="63">
        <f>E431</f>
        <v>38523.799999999996</v>
      </c>
      <c r="F430" s="63">
        <f t="shared" ref="F430:G430" si="136">F431</f>
        <v>0</v>
      </c>
      <c r="G430" s="63">
        <f t="shared" si="136"/>
        <v>0</v>
      </c>
      <c r="H430" s="8"/>
      <c r="I430" s="8"/>
    </row>
    <row r="431" spans="1:9" ht="45" outlineLevel="2" x14ac:dyDescent="0.25">
      <c r="A431" s="3" t="s">
        <v>85</v>
      </c>
      <c r="B431" s="49" t="s">
        <v>175</v>
      </c>
      <c r="C431" s="49" t="s">
        <v>506</v>
      </c>
      <c r="D431" s="49" t="s">
        <v>354</v>
      </c>
      <c r="E431" s="63">
        <v>38523.799999999996</v>
      </c>
      <c r="F431" s="63">
        <v>0</v>
      </c>
      <c r="G431" s="63">
        <v>0</v>
      </c>
      <c r="H431" s="8"/>
      <c r="I431" s="8"/>
    </row>
    <row r="432" spans="1:9" ht="45" outlineLevel="2" x14ac:dyDescent="0.25">
      <c r="A432" s="40" t="s">
        <v>561</v>
      </c>
      <c r="B432" s="49" t="s">
        <v>175</v>
      </c>
      <c r="C432" s="49" t="s">
        <v>377</v>
      </c>
      <c r="D432" s="49"/>
      <c r="E432" s="63">
        <f>E433</f>
        <v>2127.6</v>
      </c>
      <c r="F432" s="63">
        <f t="shared" ref="F432:G432" si="137">F433</f>
        <v>2127.6</v>
      </c>
      <c r="G432" s="63">
        <f t="shared" si="137"/>
        <v>2127.6</v>
      </c>
      <c r="H432" s="8"/>
      <c r="I432" s="8"/>
    </row>
    <row r="433" spans="1:9" ht="38.25" customHeight="1" outlineLevel="2" x14ac:dyDescent="0.25">
      <c r="A433" s="7" t="s">
        <v>85</v>
      </c>
      <c r="B433" s="49" t="s">
        <v>175</v>
      </c>
      <c r="C433" s="49" t="s">
        <v>377</v>
      </c>
      <c r="D433" s="49" t="s">
        <v>354</v>
      </c>
      <c r="E433" s="63">
        <v>2127.6</v>
      </c>
      <c r="F433" s="63">
        <v>2127.6</v>
      </c>
      <c r="G433" s="65">
        <v>2127.6</v>
      </c>
      <c r="H433" s="8"/>
      <c r="I433" s="8"/>
    </row>
    <row r="434" spans="1:9" ht="45" outlineLevel="2" x14ac:dyDescent="0.25">
      <c r="A434" s="7" t="s">
        <v>548</v>
      </c>
      <c r="B434" s="49" t="s">
        <v>175</v>
      </c>
      <c r="C434" s="49" t="s">
        <v>549</v>
      </c>
      <c r="D434" s="49"/>
      <c r="E434" s="63">
        <f>E435</f>
        <v>500</v>
      </c>
      <c r="F434" s="63">
        <f t="shared" ref="F434:G434" si="138">F435</f>
        <v>0</v>
      </c>
      <c r="G434" s="63">
        <f t="shared" si="138"/>
        <v>0</v>
      </c>
      <c r="H434" s="8"/>
      <c r="I434" s="8"/>
    </row>
    <row r="435" spans="1:9" ht="30" outlineLevel="2" x14ac:dyDescent="0.25">
      <c r="A435" s="7" t="s">
        <v>550</v>
      </c>
      <c r="B435" s="49" t="s">
        <v>175</v>
      </c>
      <c r="C435" s="49" t="s">
        <v>568</v>
      </c>
      <c r="D435" s="49"/>
      <c r="E435" s="63">
        <f>E436</f>
        <v>500</v>
      </c>
      <c r="F435" s="63">
        <f t="shared" ref="F435:G435" si="139">F436</f>
        <v>0</v>
      </c>
      <c r="G435" s="63">
        <f t="shared" si="139"/>
        <v>0</v>
      </c>
      <c r="H435" s="8"/>
      <c r="I435" s="8"/>
    </row>
    <row r="436" spans="1:9" ht="36" customHeight="1" outlineLevel="2" x14ac:dyDescent="0.25">
      <c r="A436" s="7" t="s">
        <v>85</v>
      </c>
      <c r="B436" s="49" t="s">
        <v>175</v>
      </c>
      <c r="C436" s="49" t="s">
        <v>568</v>
      </c>
      <c r="D436" s="49" t="s">
        <v>354</v>
      </c>
      <c r="E436" s="63">
        <v>500</v>
      </c>
      <c r="F436" s="63">
        <v>0</v>
      </c>
      <c r="G436" s="65">
        <v>0</v>
      </c>
      <c r="H436" s="8"/>
      <c r="I436" s="8"/>
    </row>
    <row r="437" spans="1:9" ht="60" outlineLevel="2" x14ac:dyDescent="0.25">
      <c r="A437" s="35" t="s">
        <v>355</v>
      </c>
      <c r="B437" s="57" t="s">
        <v>175</v>
      </c>
      <c r="C437" s="57" t="s">
        <v>356</v>
      </c>
      <c r="D437" s="58"/>
      <c r="E437" s="63">
        <f>E438</f>
        <v>4888.8999999999996</v>
      </c>
      <c r="F437" s="63">
        <f t="shared" ref="F437:G437" si="140">F438</f>
        <v>4706.6000000000004</v>
      </c>
      <c r="G437" s="63">
        <f t="shared" si="140"/>
        <v>4706.6000000000004</v>
      </c>
      <c r="H437" s="8"/>
      <c r="I437" s="8"/>
    </row>
    <row r="438" spans="1:9" ht="45" outlineLevel="2" x14ac:dyDescent="0.25">
      <c r="A438" s="36" t="s">
        <v>357</v>
      </c>
      <c r="B438" s="57" t="s">
        <v>175</v>
      </c>
      <c r="C438" s="57" t="s">
        <v>358</v>
      </c>
      <c r="D438" s="58"/>
      <c r="E438" s="63">
        <f>E439+E441+E443</f>
        <v>4888.8999999999996</v>
      </c>
      <c r="F438" s="63">
        <f t="shared" ref="F438:G438" si="141">F439+F441+F443</f>
        <v>4706.6000000000004</v>
      </c>
      <c r="G438" s="63">
        <f t="shared" si="141"/>
        <v>4706.6000000000004</v>
      </c>
      <c r="H438" s="8"/>
      <c r="I438" s="8"/>
    </row>
    <row r="439" spans="1:9" ht="30" outlineLevel="2" x14ac:dyDescent="0.25">
      <c r="A439" s="16" t="s">
        <v>359</v>
      </c>
      <c r="B439" s="57" t="s">
        <v>175</v>
      </c>
      <c r="C439" s="57" t="s">
        <v>360</v>
      </c>
      <c r="D439" s="58"/>
      <c r="E439" s="63">
        <f>E440</f>
        <v>520.79999999999995</v>
      </c>
      <c r="F439" s="63">
        <f t="shared" ref="F439:G439" si="142">F440</f>
        <v>338.5</v>
      </c>
      <c r="G439" s="63">
        <f t="shared" si="142"/>
        <v>338.5</v>
      </c>
      <c r="H439" s="8"/>
      <c r="I439" s="8"/>
    </row>
    <row r="440" spans="1:9" ht="45" outlineLevel="2" x14ac:dyDescent="0.25">
      <c r="A440" s="7" t="s">
        <v>85</v>
      </c>
      <c r="B440" s="57" t="s">
        <v>175</v>
      </c>
      <c r="C440" s="57" t="s">
        <v>360</v>
      </c>
      <c r="D440" s="58">
        <v>600</v>
      </c>
      <c r="E440" s="63">
        <v>520.79999999999995</v>
      </c>
      <c r="F440" s="63">
        <v>338.5</v>
      </c>
      <c r="G440" s="65">
        <v>338.5</v>
      </c>
      <c r="H440" s="8"/>
      <c r="I440" s="8"/>
    </row>
    <row r="441" spans="1:9" ht="30" outlineLevel="2" x14ac:dyDescent="0.25">
      <c r="A441" s="15" t="s">
        <v>361</v>
      </c>
      <c r="B441" s="57" t="s">
        <v>175</v>
      </c>
      <c r="C441" s="57" t="s">
        <v>362</v>
      </c>
      <c r="D441" s="58"/>
      <c r="E441" s="63">
        <f>E442</f>
        <v>1568.1</v>
      </c>
      <c r="F441" s="63">
        <f t="shared" ref="F441:G441" si="143">F442</f>
        <v>1568.1</v>
      </c>
      <c r="G441" s="63">
        <f t="shared" si="143"/>
        <v>1568.1</v>
      </c>
      <c r="H441" s="8"/>
      <c r="I441" s="8"/>
    </row>
    <row r="442" spans="1:9" ht="45" outlineLevel="2" x14ac:dyDescent="0.25">
      <c r="A442" s="7" t="s">
        <v>85</v>
      </c>
      <c r="B442" s="57" t="s">
        <v>175</v>
      </c>
      <c r="C442" s="57" t="s">
        <v>362</v>
      </c>
      <c r="D442" s="58">
        <v>600</v>
      </c>
      <c r="E442" s="63">
        <v>1568.1</v>
      </c>
      <c r="F442" s="63">
        <v>1568.1</v>
      </c>
      <c r="G442" s="65">
        <v>1568.1</v>
      </c>
      <c r="H442" s="8"/>
      <c r="I442" s="8"/>
    </row>
    <row r="443" spans="1:9" ht="105" outlineLevel="2" x14ac:dyDescent="0.25">
      <c r="A443" s="7" t="s">
        <v>378</v>
      </c>
      <c r="B443" s="57" t="s">
        <v>175</v>
      </c>
      <c r="C443" s="57" t="s">
        <v>379</v>
      </c>
      <c r="D443" s="58"/>
      <c r="E443" s="63">
        <f>E444</f>
        <v>2800</v>
      </c>
      <c r="F443" s="63">
        <f t="shared" ref="F443:G443" si="144">F444</f>
        <v>2800</v>
      </c>
      <c r="G443" s="63">
        <f t="shared" si="144"/>
        <v>2800</v>
      </c>
      <c r="H443" s="8"/>
      <c r="I443" s="8"/>
    </row>
    <row r="444" spans="1:9" ht="30" outlineLevel="2" x14ac:dyDescent="0.25">
      <c r="A444" s="7" t="s">
        <v>21</v>
      </c>
      <c r="B444" s="57" t="s">
        <v>175</v>
      </c>
      <c r="C444" s="57" t="s">
        <v>379</v>
      </c>
      <c r="D444" s="58">
        <v>300</v>
      </c>
      <c r="E444" s="63">
        <v>2800</v>
      </c>
      <c r="F444" s="63">
        <v>2800</v>
      </c>
      <c r="G444" s="65">
        <v>2800</v>
      </c>
      <c r="H444" s="8"/>
      <c r="I444" s="8"/>
    </row>
    <row r="445" spans="1:9" outlineLevel="1" x14ac:dyDescent="0.25">
      <c r="A445" s="7" t="s">
        <v>178</v>
      </c>
      <c r="B445" s="57" t="s">
        <v>179</v>
      </c>
      <c r="C445" s="57"/>
      <c r="D445" s="58"/>
      <c r="E445" s="63">
        <f>+E446+E462</f>
        <v>366420.60000000003</v>
      </c>
      <c r="F445" s="63">
        <f t="shared" ref="F445:G445" si="145">+F446+F462</f>
        <v>381195.3</v>
      </c>
      <c r="G445" s="65">
        <f t="shared" si="145"/>
        <v>384034.3</v>
      </c>
      <c r="H445" s="8"/>
      <c r="I445" s="8"/>
    </row>
    <row r="446" spans="1:9" ht="30" outlineLevel="2" x14ac:dyDescent="0.25">
      <c r="A446" s="7" t="s">
        <v>169</v>
      </c>
      <c r="B446" s="57" t="s">
        <v>179</v>
      </c>
      <c r="C446" s="57" t="s">
        <v>170</v>
      </c>
      <c r="D446" s="58"/>
      <c r="E446" s="63">
        <f>+E447+E456</f>
        <v>200144.2</v>
      </c>
      <c r="F446" s="63">
        <f t="shared" ref="F446:G446" si="146">+F447+F456</f>
        <v>204832.8</v>
      </c>
      <c r="G446" s="65">
        <f t="shared" si="146"/>
        <v>205611.19999999998</v>
      </c>
      <c r="H446" s="8"/>
      <c r="I446" s="8"/>
    </row>
    <row r="447" spans="1:9" ht="30" outlineLevel="2" x14ac:dyDescent="0.25">
      <c r="A447" s="7" t="s">
        <v>171</v>
      </c>
      <c r="B447" s="57" t="s">
        <v>179</v>
      </c>
      <c r="C447" s="57" t="s">
        <v>172</v>
      </c>
      <c r="D447" s="58"/>
      <c r="E447" s="63">
        <f>+E448</f>
        <v>200035.20000000001</v>
      </c>
      <c r="F447" s="63">
        <f t="shared" ref="F447:G447" si="147">+F448</f>
        <v>204795.4</v>
      </c>
      <c r="G447" s="65">
        <f t="shared" si="147"/>
        <v>205573.8</v>
      </c>
      <c r="H447" s="8"/>
      <c r="I447" s="8"/>
    </row>
    <row r="448" spans="1:9" ht="45" outlineLevel="2" x14ac:dyDescent="0.25">
      <c r="A448" s="12" t="s">
        <v>348</v>
      </c>
      <c r="B448" s="49" t="s">
        <v>179</v>
      </c>
      <c r="C448" s="49" t="s">
        <v>349</v>
      </c>
      <c r="D448" s="108"/>
      <c r="E448" s="63">
        <f>+E449+E451+E454</f>
        <v>200035.20000000001</v>
      </c>
      <c r="F448" s="63">
        <f>+F449+F451+F454</f>
        <v>204795.4</v>
      </c>
      <c r="G448" s="63">
        <f>+G449+G451+G454</f>
        <v>205573.8</v>
      </c>
      <c r="H448" s="8"/>
      <c r="I448" s="8"/>
    </row>
    <row r="449" spans="1:9" ht="45" outlineLevel="2" x14ac:dyDescent="0.25">
      <c r="A449" s="12" t="s">
        <v>674</v>
      </c>
      <c r="B449" s="49" t="s">
        <v>179</v>
      </c>
      <c r="C449" s="49" t="s">
        <v>350</v>
      </c>
      <c r="D449" s="50"/>
      <c r="E449" s="63">
        <f>E450</f>
        <v>126700.59999999999</v>
      </c>
      <c r="F449" s="63">
        <f t="shared" ref="F449:G449" si="148">F450</f>
        <v>138350</v>
      </c>
      <c r="G449" s="63">
        <f t="shared" si="148"/>
        <v>139266.19999999998</v>
      </c>
      <c r="H449" s="8"/>
      <c r="I449" s="8"/>
    </row>
    <row r="450" spans="1:9" ht="33" customHeight="1" outlineLevel="2" x14ac:dyDescent="0.25">
      <c r="A450" s="7" t="s">
        <v>85</v>
      </c>
      <c r="B450" s="49" t="s">
        <v>179</v>
      </c>
      <c r="C450" s="49" t="s">
        <v>350</v>
      </c>
      <c r="D450" s="50">
        <v>600</v>
      </c>
      <c r="E450" s="63">
        <f>125763.9+936.7</f>
        <v>126700.59999999999</v>
      </c>
      <c r="F450" s="63">
        <v>138350</v>
      </c>
      <c r="G450" s="65">
        <v>139266.19999999998</v>
      </c>
      <c r="H450" s="8"/>
      <c r="I450" s="8"/>
    </row>
    <row r="451" spans="1:9" ht="45" outlineLevel="2" x14ac:dyDescent="0.25">
      <c r="A451" s="7" t="s">
        <v>380</v>
      </c>
      <c r="B451" s="49" t="s">
        <v>179</v>
      </c>
      <c r="C451" s="49" t="s">
        <v>381</v>
      </c>
      <c r="D451" s="50"/>
      <c r="E451" s="63">
        <f>SUM(E452:E453)</f>
        <v>72944.600000000006</v>
      </c>
      <c r="F451" s="63">
        <f t="shared" ref="F451:G451" si="149">SUM(F452:F453)</f>
        <v>65985.899999999994</v>
      </c>
      <c r="G451" s="63">
        <f t="shared" si="149"/>
        <v>65854.899999999994</v>
      </c>
      <c r="H451" s="8"/>
      <c r="I451" s="8"/>
    </row>
    <row r="452" spans="1:9" ht="34.5" customHeight="1" outlineLevel="2" x14ac:dyDescent="0.25">
      <c r="A452" s="7" t="s">
        <v>85</v>
      </c>
      <c r="B452" s="49" t="s">
        <v>179</v>
      </c>
      <c r="C452" s="49" t="s">
        <v>381</v>
      </c>
      <c r="D452" s="50">
        <v>600</v>
      </c>
      <c r="E452" s="63">
        <v>69996.700000000012</v>
      </c>
      <c r="F452" s="63">
        <v>65985.899999999994</v>
      </c>
      <c r="G452" s="65">
        <v>65854.899999999994</v>
      </c>
      <c r="H452" s="8"/>
      <c r="I452" s="8"/>
    </row>
    <row r="453" spans="1:9" outlineLevel="2" x14ac:dyDescent="0.25">
      <c r="A453" s="38" t="s">
        <v>42</v>
      </c>
      <c r="B453" s="49" t="s">
        <v>179</v>
      </c>
      <c r="C453" s="49" t="s">
        <v>381</v>
      </c>
      <c r="D453" s="50">
        <v>800</v>
      </c>
      <c r="E453" s="63">
        <v>2947.9</v>
      </c>
      <c r="F453" s="63"/>
      <c r="G453" s="65"/>
      <c r="H453" s="8"/>
      <c r="I453" s="8"/>
    </row>
    <row r="454" spans="1:9" ht="92.25" customHeight="1" outlineLevel="2" x14ac:dyDescent="0.25">
      <c r="A454" s="7" t="s">
        <v>382</v>
      </c>
      <c r="B454" s="49" t="s">
        <v>179</v>
      </c>
      <c r="C454" s="49" t="s">
        <v>383</v>
      </c>
      <c r="D454" s="50"/>
      <c r="E454" s="63">
        <f>E455</f>
        <v>390</v>
      </c>
      <c r="F454" s="63">
        <f t="shared" ref="F454:G454" si="150">F455</f>
        <v>459.5</v>
      </c>
      <c r="G454" s="63">
        <f t="shared" si="150"/>
        <v>452.7</v>
      </c>
      <c r="H454" s="8"/>
      <c r="I454" s="8"/>
    </row>
    <row r="455" spans="1:9" ht="36.75" customHeight="1" outlineLevel="2" x14ac:dyDescent="0.25">
      <c r="A455" s="7" t="s">
        <v>85</v>
      </c>
      <c r="B455" s="49" t="s">
        <v>179</v>
      </c>
      <c r="C455" s="49" t="s">
        <v>383</v>
      </c>
      <c r="D455" s="50">
        <v>600</v>
      </c>
      <c r="E455" s="63">
        <v>390</v>
      </c>
      <c r="F455" s="63">
        <v>459.5</v>
      </c>
      <c r="G455" s="65">
        <v>452.7</v>
      </c>
      <c r="H455" s="8"/>
      <c r="I455" s="8"/>
    </row>
    <row r="456" spans="1:9" ht="60" outlineLevel="2" x14ac:dyDescent="0.25">
      <c r="A456" s="35" t="s">
        <v>355</v>
      </c>
      <c r="B456" s="49" t="s">
        <v>179</v>
      </c>
      <c r="C456" s="57" t="s">
        <v>356</v>
      </c>
      <c r="D456" s="58"/>
      <c r="E456" s="63">
        <f>E457</f>
        <v>109</v>
      </c>
      <c r="F456" s="63">
        <f t="shared" ref="F456:G456" si="151">F457</f>
        <v>37.4</v>
      </c>
      <c r="G456" s="63">
        <f t="shared" si="151"/>
        <v>37.4</v>
      </c>
      <c r="H456" s="8"/>
      <c r="I456" s="8"/>
    </row>
    <row r="457" spans="1:9" ht="45" outlineLevel="2" x14ac:dyDescent="0.25">
      <c r="A457" s="36" t="s">
        <v>357</v>
      </c>
      <c r="B457" s="49" t="s">
        <v>179</v>
      </c>
      <c r="C457" s="57" t="s">
        <v>358</v>
      </c>
      <c r="D457" s="58"/>
      <c r="E457" s="63">
        <f>E460+E458</f>
        <v>109</v>
      </c>
      <c r="F457" s="63">
        <f t="shared" ref="F457:G457" si="152">F460</f>
        <v>37.4</v>
      </c>
      <c r="G457" s="63">
        <f t="shared" si="152"/>
        <v>37.4</v>
      </c>
      <c r="H457" s="8"/>
      <c r="I457" s="8"/>
    </row>
    <row r="458" spans="1:9" ht="30" outlineLevel="2" x14ac:dyDescent="0.25">
      <c r="A458" s="39" t="s">
        <v>359</v>
      </c>
      <c r="B458" s="49" t="s">
        <v>179</v>
      </c>
      <c r="C458" s="57" t="s">
        <v>360</v>
      </c>
      <c r="D458" s="58"/>
      <c r="E458" s="63">
        <f>E459</f>
        <v>71.599999999999994</v>
      </c>
      <c r="F458" s="63">
        <f t="shared" ref="F458:G458" si="153">F459</f>
        <v>0</v>
      </c>
      <c r="G458" s="63">
        <f t="shared" si="153"/>
        <v>0</v>
      </c>
      <c r="H458" s="8"/>
      <c r="I458" s="8"/>
    </row>
    <row r="459" spans="1:9" ht="37.5" customHeight="1" outlineLevel="2" x14ac:dyDescent="0.25">
      <c r="A459" s="40" t="s">
        <v>85</v>
      </c>
      <c r="B459" s="49" t="s">
        <v>179</v>
      </c>
      <c r="C459" s="57" t="s">
        <v>360</v>
      </c>
      <c r="D459" s="58">
        <v>600</v>
      </c>
      <c r="E459" s="63">
        <v>71.599999999999994</v>
      </c>
      <c r="F459" s="63"/>
      <c r="G459" s="63"/>
      <c r="H459" s="8"/>
      <c r="I459" s="8"/>
    </row>
    <row r="460" spans="1:9" ht="30" outlineLevel="2" x14ac:dyDescent="0.25">
      <c r="A460" s="15" t="s">
        <v>361</v>
      </c>
      <c r="B460" s="49" t="s">
        <v>179</v>
      </c>
      <c r="C460" s="57" t="s">
        <v>362</v>
      </c>
      <c r="D460" s="58"/>
      <c r="E460" s="63">
        <f>E461</f>
        <v>37.4</v>
      </c>
      <c r="F460" s="63">
        <f t="shared" ref="F460:G460" si="154">F461</f>
        <v>37.4</v>
      </c>
      <c r="G460" s="63">
        <f t="shared" si="154"/>
        <v>37.4</v>
      </c>
      <c r="H460" s="8"/>
      <c r="I460" s="8"/>
    </row>
    <row r="461" spans="1:9" ht="36.75" customHeight="1" outlineLevel="2" x14ac:dyDescent="0.25">
      <c r="A461" s="15" t="s">
        <v>85</v>
      </c>
      <c r="B461" s="49" t="s">
        <v>179</v>
      </c>
      <c r="C461" s="57" t="s">
        <v>362</v>
      </c>
      <c r="D461" s="58">
        <v>600</v>
      </c>
      <c r="E461" s="63">
        <v>37.4</v>
      </c>
      <c r="F461" s="63">
        <v>37.4</v>
      </c>
      <c r="G461" s="63">
        <v>37.4</v>
      </c>
      <c r="H461" s="8"/>
      <c r="I461" s="8"/>
    </row>
    <row r="462" spans="1:9" ht="30" outlineLevel="2" x14ac:dyDescent="0.25">
      <c r="A462" s="15" t="s">
        <v>198</v>
      </c>
      <c r="B462" s="49" t="s">
        <v>179</v>
      </c>
      <c r="C462" s="57" t="s">
        <v>199</v>
      </c>
      <c r="D462" s="58"/>
      <c r="E462" s="63">
        <f>E463</f>
        <v>166276.40000000002</v>
      </c>
      <c r="F462" s="63">
        <f t="shared" ref="F462:G462" si="155">F463</f>
        <v>176362.5</v>
      </c>
      <c r="G462" s="63">
        <f t="shared" si="155"/>
        <v>178423.1</v>
      </c>
      <c r="H462" s="8"/>
      <c r="I462" s="8"/>
    </row>
    <row r="463" spans="1:9" ht="30" outlineLevel="2" x14ac:dyDescent="0.25">
      <c r="A463" s="15" t="s">
        <v>416</v>
      </c>
      <c r="B463" s="49" t="s">
        <v>179</v>
      </c>
      <c r="C463" s="57" t="s">
        <v>417</v>
      </c>
      <c r="D463" s="58"/>
      <c r="E463" s="63">
        <f>+E464+E467</f>
        <v>166276.40000000002</v>
      </c>
      <c r="F463" s="63">
        <f t="shared" ref="F463:G463" si="156">+F464+F467</f>
        <v>176362.5</v>
      </c>
      <c r="G463" s="63">
        <f t="shared" si="156"/>
        <v>178423.1</v>
      </c>
      <c r="H463" s="8"/>
      <c r="I463" s="8"/>
    </row>
    <row r="464" spans="1:9" ht="45" outlineLevel="2" x14ac:dyDescent="0.25">
      <c r="A464" s="15" t="s">
        <v>418</v>
      </c>
      <c r="B464" s="49" t="s">
        <v>179</v>
      </c>
      <c r="C464" s="57" t="s">
        <v>419</v>
      </c>
      <c r="D464" s="58"/>
      <c r="E464" s="63">
        <f>E465</f>
        <v>162904.30000000002</v>
      </c>
      <c r="F464" s="63">
        <f t="shared" ref="F464:G464" si="157">F465</f>
        <v>176362.5</v>
      </c>
      <c r="G464" s="63">
        <f t="shared" si="157"/>
        <v>178423.1</v>
      </c>
      <c r="H464" s="8"/>
      <c r="I464" s="8"/>
    </row>
    <row r="465" spans="1:9" ht="45" outlineLevel="2" x14ac:dyDescent="0.25">
      <c r="A465" s="12" t="s">
        <v>674</v>
      </c>
      <c r="B465" s="49" t="s">
        <v>179</v>
      </c>
      <c r="C465" s="49" t="s">
        <v>420</v>
      </c>
      <c r="D465" s="49"/>
      <c r="E465" s="63">
        <f>E466</f>
        <v>162904.30000000002</v>
      </c>
      <c r="F465" s="63">
        <f t="shared" ref="F465:G465" si="158">F466</f>
        <v>176362.5</v>
      </c>
      <c r="G465" s="63">
        <f t="shared" si="158"/>
        <v>178423.1</v>
      </c>
      <c r="H465" s="8"/>
      <c r="I465" s="8"/>
    </row>
    <row r="466" spans="1:9" ht="45" outlineLevel="2" x14ac:dyDescent="0.25">
      <c r="A466" s="7" t="s">
        <v>85</v>
      </c>
      <c r="B466" s="49" t="s">
        <v>179</v>
      </c>
      <c r="C466" s="49" t="s">
        <v>420</v>
      </c>
      <c r="D466" s="49" t="s">
        <v>354</v>
      </c>
      <c r="E466" s="63">
        <v>162904.30000000002</v>
      </c>
      <c r="F466" s="63">
        <v>176362.5</v>
      </c>
      <c r="G466" s="65">
        <v>178423.1</v>
      </c>
      <c r="H466" s="8"/>
      <c r="I466" s="8"/>
    </row>
    <row r="467" spans="1:9" ht="30" outlineLevel="2" x14ac:dyDescent="0.25">
      <c r="A467" s="7" t="s">
        <v>421</v>
      </c>
      <c r="B467" s="49" t="s">
        <v>179</v>
      </c>
      <c r="C467" s="49" t="s">
        <v>422</v>
      </c>
      <c r="D467" s="49"/>
      <c r="E467" s="63">
        <f>+E468</f>
        <v>3372.1000000000004</v>
      </c>
      <c r="F467" s="63">
        <f t="shared" ref="F467:G467" si="159">+F468</f>
        <v>0</v>
      </c>
      <c r="G467" s="63">
        <f t="shared" si="159"/>
        <v>0</v>
      </c>
      <c r="H467" s="8"/>
      <c r="I467" s="8"/>
    </row>
    <row r="468" spans="1:9" ht="45" outlineLevel="2" x14ac:dyDescent="0.25">
      <c r="A468" s="7" t="s">
        <v>423</v>
      </c>
      <c r="B468" s="49" t="s">
        <v>179</v>
      </c>
      <c r="C468" s="49" t="s">
        <v>424</v>
      </c>
      <c r="D468" s="49"/>
      <c r="E468" s="63">
        <f>E469</f>
        <v>3372.1000000000004</v>
      </c>
      <c r="F468" s="63">
        <f t="shared" ref="F468:G468" si="160">F469</f>
        <v>0</v>
      </c>
      <c r="G468" s="63">
        <f t="shared" si="160"/>
        <v>0</v>
      </c>
      <c r="H468" s="8"/>
      <c r="I468" s="8"/>
    </row>
    <row r="469" spans="1:9" ht="35.25" customHeight="1" outlineLevel="2" x14ac:dyDescent="0.25">
      <c r="A469" s="7" t="s">
        <v>85</v>
      </c>
      <c r="B469" s="49" t="s">
        <v>179</v>
      </c>
      <c r="C469" s="49" t="s">
        <v>424</v>
      </c>
      <c r="D469" s="49" t="s">
        <v>354</v>
      </c>
      <c r="E469" s="63">
        <v>3372.1000000000004</v>
      </c>
      <c r="F469" s="63">
        <v>0</v>
      </c>
      <c r="G469" s="65">
        <v>0</v>
      </c>
      <c r="H469" s="8"/>
      <c r="I469" s="8"/>
    </row>
    <row r="470" spans="1:9" outlineLevel="1" x14ac:dyDescent="0.25">
      <c r="A470" s="3" t="s">
        <v>181</v>
      </c>
      <c r="B470" s="49" t="s">
        <v>182</v>
      </c>
      <c r="C470" s="49"/>
      <c r="D470" s="49"/>
      <c r="E470" s="63">
        <f>E471</f>
        <v>22277.7</v>
      </c>
      <c r="F470" s="63">
        <f t="shared" ref="F470:G470" si="161">F471</f>
        <v>23354</v>
      </c>
      <c r="G470" s="63">
        <f t="shared" si="161"/>
        <v>23594.199999999997</v>
      </c>
      <c r="H470" s="8"/>
      <c r="I470" s="8"/>
    </row>
    <row r="471" spans="1:9" ht="30" outlineLevel="2" x14ac:dyDescent="0.25">
      <c r="A471" s="3" t="s">
        <v>183</v>
      </c>
      <c r="B471" s="49" t="s">
        <v>182</v>
      </c>
      <c r="C471" s="49" t="s">
        <v>184</v>
      </c>
      <c r="D471" s="49"/>
      <c r="E471" s="63">
        <f>E472+E479</f>
        <v>22277.7</v>
      </c>
      <c r="F471" s="63">
        <f>F472+F479</f>
        <v>23354</v>
      </c>
      <c r="G471" s="63">
        <f>G472+G479</f>
        <v>23594.199999999997</v>
      </c>
      <c r="H471" s="8"/>
      <c r="I471" s="8"/>
    </row>
    <row r="472" spans="1:9" ht="30" outlineLevel="2" x14ac:dyDescent="0.25">
      <c r="A472" s="3" t="s">
        <v>185</v>
      </c>
      <c r="B472" s="49" t="s">
        <v>182</v>
      </c>
      <c r="C472" s="49" t="s">
        <v>186</v>
      </c>
      <c r="D472" s="50"/>
      <c r="E472" s="63">
        <f>E473+E475+E477</f>
        <v>1954.6999999999998</v>
      </c>
      <c r="F472" s="63">
        <f>F473+F475+F477</f>
        <v>1714.4</v>
      </c>
      <c r="G472" s="63">
        <f>G473+G475+G477</f>
        <v>1689.1</v>
      </c>
      <c r="H472" s="8"/>
      <c r="I472" s="8"/>
    </row>
    <row r="473" spans="1:9" ht="30" outlineLevel="2" x14ac:dyDescent="0.25">
      <c r="A473" s="3" t="s">
        <v>187</v>
      </c>
      <c r="B473" s="49" t="s">
        <v>182</v>
      </c>
      <c r="C473" s="49" t="s">
        <v>188</v>
      </c>
      <c r="D473" s="50"/>
      <c r="E473" s="63">
        <f>E474</f>
        <v>1198.0999999999999</v>
      </c>
      <c r="F473" s="63">
        <f t="shared" ref="F473:G473" si="162">F474</f>
        <v>1514.4</v>
      </c>
      <c r="G473" s="63">
        <f t="shared" si="162"/>
        <v>1492</v>
      </c>
      <c r="H473" s="8"/>
      <c r="I473" s="8"/>
    </row>
    <row r="474" spans="1:9" ht="30" outlineLevel="2" x14ac:dyDescent="0.25">
      <c r="A474" s="3" t="s">
        <v>494</v>
      </c>
      <c r="B474" s="49" t="s">
        <v>182</v>
      </c>
      <c r="C474" s="49" t="s">
        <v>188</v>
      </c>
      <c r="D474" s="50">
        <v>200</v>
      </c>
      <c r="E474" s="63">
        <v>1198.0999999999999</v>
      </c>
      <c r="F474" s="63">
        <v>1514.4</v>
      </c>
      <c r="G474" s="63">
        <v>1492</v>
      </c>
      <c r="H474" s="8"/>
      <c r="I474" s="8"/>
    </row>
    <row r="475" spans="1:9" ht="30" outlineLevel="2" x14ac:dyDescent="0.25">
      <c r="A475" s="6" t="s">
        <v>189</v>
      </c>
      <c r="B475" s="49" t="s">
        <v>182</v>
      </c>
      <c r="C475" s="49" t="s">
        <v>190</v>
      </c>
      <c r="D475" s="50"/>
      <c r="E475" s="63">
        <f>SUM(E476:E476)</f>
        <v>456</v>
      </c>
      <c r="F475" s="63">
        <f>SUM(F476:F476)</f>
        <v>200</v>
      </c>
      <c r="G475" s="63">
        <f>SUM(G476:G476)</f>
        <v>197.1</v>
      </c>
      <c r="H475" s="8"/>
      <c r="I475" s="8"/>
    </row>
    <row r="476" spans="1:9" ht="18" customHeight="1" outlineLevel="2" x14ac:dyDescent="0.25">
      <c r="A476" s="3" t="s">
        <v>21</v>
      </c>
      <c r="B476" s="49" t="s">
        <v>182</v>
      </c>
      <c r="C476" s="49" t="s">
        <v>190</v>
      </c>
      <c r="D476" s="50">
        <v>300</v>
      </c>
      <c r="E476" s="63">
        <v>456</v>
      </c>
      <c r="F476" s="63">
        <v>200</v>
      </c>
      <c r="G476" s="63">
        <v>197.1</v>
      </c>
      <c r="H476" s="8"/>
      <c r="I476" s="8"/>
    </row>
    <row r="477" spans="1:9" ht="45" outlineLevel="2" x14ac:dyDescent="0.25">
      <c r="A477" s="46" t="s">
        <v>659</v>
      </c>
      <c r="B477" s="49" t="s">
        <v>182</v>
      </c>
      <c r="C477" s="49" t="s">
        <v>660</v>
      </c>
      <c r="D477" s="50"/>
      <c r="E477" s="63">
        <f>E478</f>
        <v>300.60000000000002</v>
      </c>
      <c r="F477" s="63">
        <f t="shared" ref="F477:G477" si="163">F478</f>
        <v>0</v>
      </c>
      <c r="G477" s="63">
        <f t="shared" si="163"/>
        <v>0</v>
      </c>
      <c r="H477" s="8"/>
      <c r="I477" s="8"/>
    </row>
    <row r="478" spans="1:9" ht="45" outlineLevel="2" x14ac:dyDescent="0.25">
      <c r="A478" s="46" t="s">
        <v>85</v>
      </c>
      <c r="B478" s="49" t="s">
        <v>182</v>
      </c>
      <c r="C478" s="49" t="s">
        <v>660</v>
      </c>
      <c r="D478" s="50">
        <v>600</v>
      </c>
      <c r="E478" s="63">
        <v>300.60000000000002</v>
      </c>
      <c r="F478" s="63"/>
      <c r="G478" s="63"/>
      <c r="H478" s="8"/>
      <c r="I478" s="8"/>
    </row>
    <row r="479" spans="1:9" ht="45" outlineLevel="2" x14ac:dyDescent="0.25">
      <c r="A479" s="3" t="s">
        <v>191</v>
      </c>
      <c r="B479" s="49" t="s">
        <v>182</v>
      </c>
      <c r="C479" s="49" t="s">
        <v>192</v>
      </c>
      <c r="D479" s="50"/>
      <c r="E479" s="63">
        <f>E480</f>
        <v>20323</v>
      </c>
      <c r="F479" s="63">
        <f t="shared" ref="F479:G480" si="164">F480</f>
        <v>21639.599999999999</v>
      </c>
      <c r="G479" s="63">
        <f t="shared" si="164"/>
        <v>21905.1</v>
      </c>
      <c r="H479" s="8"/>
      <c r="I479" s="8"/>
    </row>
    <row r="480" spans="1:9" ht="45" outlineLevel="2" x14ac:dyDescent="0.25">
      <c r="A480" s="3" t="s">
        <v>84</v>
      </c>
      <c r="B480" s="49" t="s">
        <v>182</v>
      </c>
      <c r="C480" s="49" t="s">
        <v>193</v>
      </c>
      <c r="D480" s="50"/>
      <c r="E480" s="63">
        <f>E481</f>
        <v>20323</v>
      </c>
      <c r="F480" s="63">
        <f t="shared" si="164"/>
        <v>21639.599999999999</v>
      </c>
      <c r="G480" s="63">
        <f t="shared" si="164"/>
        <v>21905.1</v>
      </c>
      <c r="H480" s="8"/>
      <c r="I480" s="8"/>
    </row>
    <row r="481" spans="1:9" ht="45" outlineLevel="2" x14ac:dyDescent="0.25">
      <c r="A481" s="3" t="s">
        <v>85</v>
      </c>
      <c r="B481" s="49" t="s">
        <v>182</v>
      </c>
      <c r="C481" s="49" t="s">
        <v>193</v>
      </c>
      <c r="D481" s="50">
        <v>600</v>
      </c>
      <c r="E481" s="63">
        <v>20323</v>
      </c>
      <c r="F481" s="63">
        <v>21639.599999999999</v>
      </c>
      <c r="G481" s="63">
        <v>21905.1</v>
      </c>
      <c r="H481" s="8"/>
      <c r="I481" s="8"/>
    </row>
    <row r="482" spans="1:9" outlineLevel="1" x14ac:dyDescent="0.25">
      <c r="A482" s="7" t="s">
        <v>391</v>
      </c>
      <c r="B482" s="49" t="s">
        <v>392</v>
      </c>
      <c r="C482" s="109"/>
      <c r="D482" s="50"/>
      <c r="E482" s="63">
        <f>E483</f>
        <v>163971</v>
      </c>
      <c r="F482" s="63">
        <f t="shared" ref="F482:G482" si="165">F483</f>
        <v>173210.9</v>
      </c>
      <c r="G482" s="63">
        <f t="shared" si="165"/>
        <v>180356.3</v>
      </c>
      <c r="H482" s="8"/>
      <c r="I482" s="8"/>
    </row>
    <row r="483" spans="1:9" ht="30" outlineLevel="2" x14ac:dyDescent="0.25">
      <c r="A483" s="7" t="s">
        <v>169</v>
      </c>
      <c r="B483" s="49" t="s">
        <v>392</v>
      </c>
      <c r="C483" s="49" t="s">
        <v>170</v>
      </c>
      <c r="D483" s="50"/>
      <c r="E483" s="63">
        <f>E484+E493+E513</f>
        <v>163971</v>
      </c>
      <c r="F483" s="63">
        <f>F484+F493+F513</f>
        <v>173210.9</v>
      </c>
      <c r="G483" s="63">
        <f>G484+G493+G513</f>
        <v>180356.3</v>
      </c>
      <c r="H483" s="8"/>
      <c r="I483" s="8"/>
    </row>
    <row r="484" spans="1:9" ht="30" outlineLevel="2" x14ac:dyDescent="0.25">
      <c r="A484" s="12" t="s">
        <v>171</v>
      </c>
      <c r="B484" s="49" t="s">
        <v>392</v>
      </c>
      <c r="C484" s="49" t="s">
        <v>172</v>
      </c>
      <c r="D484" s="50"/>
      <c r="E484" s="63">
        <f>E485</f>
        <v>4251.8</v>
      </c>
      <c r="F484" s="63">
        <f t="shared" ref="F484:G484" si="166">F485</f>
        <v>4194.6000000000004</v>
      </c>
      <c r="G484" s="63">
        <f t="shared" si="166"/>
        <v>4156</v>
      </c>
      <c r="H484" s="8"/>
      <c r="I484" s="8"/>
    </row>
    <row r="485" spans="1:9" ht="45" outlineLevel="2" x14ac:dyDescent="0.25">
      <c r="A485" s="12" t="s">
        <v>348</v>
      </c>
      <c r="B485" s="49" t="s">
        <v>392</v>
      </c>
      <c r="C485" s="49" t="s">
        <v>349</v>
      </c>
      <c r="D485" s="50"/>
      <c r="E485" s="63">
        <f>E489+E486+E491</f>
        <v>4251.8</v>
      </c>
      <c r="F485" s="63">
        <f>F489+F486+F491</f>
        <v>4194.6000000000004</v>
      </c>
      <c r="G485" s="63">
        <f>G489+G486+G491</f>
        <v>4156</v>
      </c>
      <c r="H485" s="8"/>
      <c r="I485" s="8"/>
    </row>
    <row r="486" spans="1:9" ht="120" outlineLevel="2" x14ac:dyDescent="0.25">
      <c r="A486" s="46" t="s">
        <v>507</v>
      </c>
      <c r="B486" s="49" t="s">
        <v>392</v>
      </c>
      <c r="C486" s="49" t="s">
        <v>376</v>
      </c>
      <c r="D486" s="50"/>
      <c r="E486" s="63">
        <f>E488+E487</f>
        <v>1369.9</v>
      </c>
      <c r="F486" s="63">
        <f t="shared" ref="F486:G486" si="167">F488+F487</f>
        <v>1369.9</v>
      </c>
      <c r="G486" s="63">
        <f t="shared" si="167"/>
        <v>1369.9</v>
      </c>
      <c r="H486" s="4"/>
      <c r="I486" s="8"/>
    </row>
    <row r="487" spans="1:9" ht="75" outlineLevel="2" x14ac:dyDescent="0.25">
      <c r="A487" s="40" t="s">
        <v>13</v>
      </c>
      <c r="B487" s="49" t="s">
        <v>392</v>
      </c>
      <c r="C487" s="49" t="s">
        <v>376</v>
      </c>
      <c r="D487" s="50">
        <v>100</v>
      </c>
      <c r="E487" s="63">
        <v>1110.4000000000001</v>
      </c>
      <c r="F487" s="63"/>
      <c r="G487" s="63"/>
      <c r="H487" s="8"/>
      <c r="I487" s="8"/>
    </row>
    <row r="488" spans="1:9" ht="30" outlineLevel="2" x14ac:dyDescent="0.25">
      <c r="A488" s="7" t="s">
        <v>494</v>
      </c>
      <c r="B488" s="49" t="s">
        <v>392</v>
      </c>
      <c r="C488" s="49" t="s">
        <v>376</v>
      </c>
      <c r="D488" s="50">
        <v>200</v>
      </c>
      <c r="E488" s="63">
        <f>1369.9-1110.4</f>
        <v>259.5</v>
      </c>
      <c r="F488" s="63">
        <v>1369.9</v>
      </c>
      <c r="G488" s="65">
        <v>1369.9</v>
      </c>
      <c r="H488" s="8"/>
      <c r="I488" s="8"/>
    </row>
    <row r="489" spans="1:9" ht="60" outlineLevel="2" x14ac:dyDescent="0.25">
      <c r="A489" s="37" t="s">
        <v>558</v>
      </c>
      <c r="B489" s="49" t="s">
        <v>392</v>
      </c>
      <c r="C489" s="49" t="s">
        <v>393</v>
      </c>
      <c r="D489" s="50"/>
      <c r="E489" s="63">
        <f>E490</f>
        <v>1040.5999999999999</v>
      </c>
      <c r="F489" s="63">
        <f t="shared" ref="F489:G489" si="168">F490</f>
        <v>1040.5999999999999</v>
      </c>
      <c r="G489" s="63">
        <f t="shared" si="168"/>
        <v>1040.5999999999999</v>
      </c>
      <c r="H489" s="8"/>
      <c r="I489" s="8"/>
    </row>
    <row r="490" spans="1:9" ht="30" outlineLevel="2" x14ac:dyDescent="0.25">
      <c r="A490" s="7" t="s">
        <v>494</v>
      </c>
      <c r="B490" s="49" t="s">
        <v>392</v>
      </c>
      <c r="C490" s="49" t="s">
        <v>393</v>
      </c>
      <c r="D490" s="50">
        <v>200</v>
      </c>
      <c r="E490" s="63">
        <v>1040.5999999999999</v>
      </c>
      <c r="F490" s="63">
        <v>1040.5999999999999</v>
      </c>
      <c r="G490" s="63">
        <v>1040.5999999999999</v>
      </c>
      <c r="H490" s="8"/>
      <c r="I490" s="8"/>
    </row>
    <row r="491" spans="1:9" ht="105" outlineLevel="2" x14ac:dyDescent="0.25">
      <c r="A491" s="59" t="s">
        <v>634</v>
      </c>
      <c r="B491" s="49" t="s">
        <v>392</v>
      </c>
      <c r="C491" s="49" t="s">
        <v>635</v>
      </c>
      <c r="D491" s="49"/>
      <c r="E491" s="63">
        <f>E492</f>
        <v>1841.3</v>
      </c>
      <c r="F491" s="63">
        <f t="shared" ref="F491:G491" si="169">F492</f>
        <v>1784.1</v>
      </c>
      <c r="G491" s="63">
        <f t="shared" si="169"/>
        <v>1745.5</v>
      </c>
      <c r="H491" s="8"/>
      <c r="I491" s="8"/>
    </row>
    <row r="492" spans="1:9" ht="30" outlineLevel="2" x14ac:dyDescent="0.25">
      <c r="A492" s="40" t="s">
        <v>494</v>
      </c>
      <c r="B492" s="49" t="s">
        <v>392</v>
      </c>
      <c r="C492" s="49" t="s">
        <v>635</v>
      </c>
      <c r="D492" s="49" t="s">
        <v>48</v>
      </c>
      <c r="E492" s="63">
        <v>1841.3</v>
      </c>
      <c r="F492" s="63">
        <v>1784.1</v>
      </c>
      <c r="G492" s="65">
        <v>1745.5</v>
      </c>
      <c r="H492" s="8"/>
      <c r="I492" s="8"/>
    </row>
    <row r="493" spans="1:9" ht="30" outlineLevel="2" x14ac:dyDescent="0.25">
      <c r="A493" s="12" t="s">
        <v>384</v>
      </c>
      <c r="B493" s="49" t="s">
        <v>392</v>
      </c>
      <c r="C493" s="57" t="s">
        <v>385</v>
      </c>
      <c r="D493" s="50"/>
      <c r="E493" s="63">
        <f>E494+E504+E510</f>
        <v>30860.199999999997</v>
      </c>
      <c r="F493" s="63">
        <f t="shared" ref="F493:G493" si="170">F494+F504+F510</f>
        <v>32300.899999999998</v>
      </c>
      <c r="G493" s="63">
        <f t="shared" si="170"/>
        <v>32272</v>
      </c>
      <c r="H493" s="8"/>
      <c r="I493" s="8"/>
    </row>
    <row r="494" spans="1:9" ht="45" outlineLevel="2" x14ac:dyDescent="0.25">
      <c r="A494" s="16" t="s">
        <v>394</v>
      </c>
      <c r="B494" s="49" t="s">
        <v>392</v>
      </c>
      <c r="C494" s="57" t="s">
        <v>395</v>
      </c>
      <c r="D494" s="50"/>
      <c r="E494" s="63">
        <f>E495+E497+E499+E502</f>
        <v>20836</v>
      </c>
      <c r="F494" s="63">
        <f t="shared" ref="F494:G494" si="171">F495+F497+F499+F502</f>
        <v>20880.499999999996</v>
      </c>
      <c r="G494" s="63">
        <f t="shared" si="171"/>
        <v>20881.699999999997</v>
      </c>
      <c r="H494" s="8"/>
      <c r="I494" s="8"/>
    </row>
    <row r="495" spans="1:9" ht="60" outlineLevel="2" x14ac:dyDescent="0.25">
      <c r="A495" s="7" t="s">
        <v>396</v>
      </c>
      <c r="B495" s="49" t="s">
        <v>392</v>
      </c>
      <c r="C495" s="49" t="s">
        <v>397</v>
      </c>
      <c r="D495" s="50"/>
      <c r="E495" s="63">
        <f>E496</f>
        <v>72.800000000000011</v>
      </c>
      <c r="F495" s="63">
        <f t="shared" ref="F495:G495" si="172">F496</f>
        <v>75.7</v>
      </c>
      <c r="G495" s="63">
        <f t="shared" si="172"/>
        <v>78</v>
      </c>
      <c r="H495" s="8"/>
      <c r="I495" s="8"/>
    </row>
    <row r="496" spans="1:9" ht="30" outlineLevel="2" x14ac:dyDescent="0.25">
      <c r="A496" s="7" t="s">
        <v>494</v>
      </c>
      <c r="B496" s="49" t="s">
        <v>392</v>
      </c>
      <c r="C496" s="49" t="s">
        <v>397</v>
      </c>
      <c r="D496" s="50">
        <v>200</v>
      </c>
      <c r="E496" s="63">
        <v>72.800000000000011</v>
      </c>
      <c r="F496" s="63">
        <v>75.7</v>
      </c>
      <c r="G496" s="65">
        <v>78</v>
      </c>
      <c r="H496" s="8"/>
      <c r="I496" s="8"/>
    </row>
    <row r="497" spans="1:9" ht="90" outlineLevel="2" x14ac:dyDescent="0.25">
      <c r="A497" s="7" t="s">
        <v>398</v>
      </c>
      <c r="B497" s="49" t="s">
        <v>392</v>
      </c>
      <c r="C497" s="49" t="s">
        <v>399</v>
      </c>
      <c r="D497" s="50"/>
      <c r="E497" s="63">
        <f>E498</f>
        <v>4.1999999999999993</v>
      </c>
      <c r="F497" s="63">
        <f t="shared" ref="F497:G497" si="173">F498</f>
        <v>4.3999999999999995</v>
      </c>
      <c r="G497" s="63">
        <f t="shared" si="173"/>
        <v>3.3</v>
      </c>
      <c r="H497" s="8"/>
      <c r="I497" s="8"/>
    </row>
    <row r="498" spans="1:9" ht="30" outlineLevel="2" x14ac:dyDescent="0.25">
      <c r="A498" s="7" t="s">
        <v>494</v>
      </c>
      <c r="B498" s="49" t="s">
        <v>392</v>
      </c>
      <c r="C498" s="49" t="s">
        <v>399</v>
      </c>
      <c r="D498" s="50">
        <v>200</v>
      </c>
      <c r="E498" s="63">
        <v>4.1999999999999993</v>
      </c>
      <c r="F498" s="63">
        <v>4.3999999999999995</v>
      </c>
      <c r="G498" s="65">
        <v>3.3</v>
      </c>
      <c r="H498" s="8"/>
      <c r="I498" s="8"/>
    </row>
    <row r="499" spans="1:9" ht="60" outlineLevel="2" x14ac:dyDescent="0.25">
      <c r="A499" s="7" t="s">
        <v>400</v>
      </c>
      <c r="B499" s="49" t="s">
        <v>392</v>
      </c>
      <c r="C499" s="57" t="s">
        <v>401</v>
      </c>
      <c r="D499" s="50"/>
      <c r="E499" s="63">
        <f>E500+E501</f>
        <v>19917.3</v>
      </c>
      <c r="F499" s="63">
        <f t="shared" ref="F499:G499" si="174">F500+F501</f>
        <v>19917.3</v>
      </c>
      <c r="G499" s="63">
        <f t="shared" si="174"/>
        <v>19917.3</v>
      </c>
      <c r="H499" s="8"/>
      <c r="I499" s="8"/>
    </row>
    <row r="500" spans="1:9" ht="75" outlineLevel="2" x14ac:dyDescent="0.25">
      <c r="A500" s="7" t="s">
        <v>13</v>
      </c>
      <c r="B500" s="49" t="s">
        <v>392</v>
      </c>
      <c r="C500" s="57" t="s">
        <v>401</v>
      </c>
      <c r="D500" s="58">
        <v>100</v>
      </c>
      <c r="E500" s="63">
        <v>19517.3</v>
      </c>
      <c r="F500" s="63">
        <v>19517.3</v>
      </c>
      <c r="G500" s="65">
        <v>19517.3</v>
      </c>
      <c r="H500" s="8"/>
      <c r="I500" s="8"/>
    </row>
    <row r="501" spans="1:9" ht="30" outlineLevel="2" x14ac:dyDescent="0.25">
      <c r="A501" s="7" t="s">
        <v>494</v>
      </c>
      <c r="B501" s="49" t="s">
        <v>392</v>
      </c>
      <c r="C501" s="57" t="s">
        <v>401</v>
      </c>
      <c r="D501" s="58">
        <v>200</v>
      </c>
      <c r="E501" s="63">
        <v>400</v>
      </c>
      <c r="F501" s="63">
        <v>400</v>
      </c>
      <c r="G501" s="65">
        <v>400</v>
      </c>
      <c r="H501" s="8"/>
      <c r="I501" s="8"/>
    </row>
    <row r="502" spans="1:9" ht="90" outlineLevel="2" x14ac:dyDescent="0.25">
      <c r="A502" s="7" t="s">
        <v>402</v>
      </c>
      <c r="B502" s="49" t="s">
        <v>392</v>
      </c>
      <c r="C502" s="49" t="s">
        <v>403</v>
      </c>
      <c r="D502" s="58"/>
      <c r="E502" s="63">
        <f>E503</f>
        <v>841.69999999999993</v>
      </c>
      <c r="F502" s="63">
        <f t="shared" ref="F502:G502" si="175">F503</f>
        <v>883.1</v>
      </c>
      <c r="G502" s="63">
        <f t="shared" si="175"/>
        <v>883.1</v>
      </c>
      <c r="H502" s="8"/>
      <c r="I502" s="8"/>
    </row>
    <row r="503" spans="1:9" ht="30" outlineLevel="2" x14ac:dyDescent="0.25">
      <c r="A503" s="7" t="s">
        <v>494</v>
      </c>
      <c r="B503" s="49" t="s">
        <v>392</v>
      </c>
      <c r="C503" s="49" t="s">
        <v>403</v>
      </c>
      <c r="D503" s="58">
        <v>200</v>
      </c>
      <c r="E503" s="63">
        <v>841.69999999999993</v>
      </c>
      <c r="F503" s="63">
        <v>883.1</v>
      </c>
      <c r="G503" s="63">
        <v>883.1</v>
      </c>
      <c r="H503" s="8"/>
      <c r="I503" s="8"/>
    </row>
    <row r="504" spans="1:9" ht="30" outlineLevel="2" x14ac:dyDescent="0.25">
      <c r="A504" s="7" t="s">
        <v>552</v>
      </c>
      <c r="B504" s="49" t="s">
        <v>392</v>
      </c>
      <c r="C504" s="49" t="s">
        <v>386</v>
      </c>
      <c r="D504" s="58"/>
      <c r="E504" s="63">
        <f>E505+E507</f>
        <v>8222.6</v>
      </c>
      <c r="F504" s="63">
        <f t="shared" ref="F504:G504" si="176">F505+F507</f>
        <v>10593.600000000002</v>
      </c>
      <c r="G504" s="63">
        <f t="shared" si="176"/>
        <v>10575.800000000003</v>
      </c>
      <c r="H504" s="8"/>
      <c r="I504" s="8"/>
    </row>
    <row r="505" spans="1:9" ht="30" outlineLevel="2" x14ac:dyDescent="0.25">
      <c r="A505" s="12" t="s">
        <v>387</v>
      </c>
      <c r="B505" s="49" t="s">
        <v>392</v>
      </c>
      <c r="C505" s="49" t="s">
        <v>388</v>
      </c>
      <c r="D505" s="50"/>
      <c r="E505" s="63">
        <f>E506</f>
        <v>866.1</v>
      </c>
      <c r="F505" s="63">
        <f t="shared" ref="F505:G505" si="177">F506</f>
        <v>667.1</v>
      </c>
      <c r="G505" s="63">
        <f t="shared" si="177"/>
        <v>657.2</v>
      </c>
      <c r="H505" s="8"/>
      <c r="I505" s="8"/>
    </row>
    <row r="506" spans="1:9" ht="45" outlineLevel="2" x14ac:dyDescent="0.25">
      <c r="A506" s="7" t="s">
        <v>85</v>
      </c>
      <c r="B506" s="49" t="s">
        <v>392</v>
      </c>
      <c r="C506" s="49" t="s">
        <v>388</v>
      </c>
      <c r="D506" s="50">
        <v>600</v>
      </c>
      <c r="E506" s="63">
        <f>566.1+300</f>
        <v>866.1</v>
      </c>
      <c r="F506" s="63">
        <v>667.1</v>
      </c>
      <c r="G506" s="65">
        <v>657.2</v>
      </c>
      <c r="H506" s="8"/>
      <c r="I506" s="8"/>
    </row>
    <row r="507" spans="1:9" ht="60" outlineLevel="2" x14ac:dyDescent="0.25">
      <c r="A507" s="7" t="s">
        <v>389</v>
      </c>
      <c r="B507" s="49" t="s">
        <v>392</v>
      </c>
      <c r="C507" s="109" t="s">
        <v>390</v>
      </c>
      <c r="D507" s="50"/>
      <c r="E507" s="63">
        <f>E508+E509</f>
        <v>7356.5000000000009</v>
      </c>
      <c r="F507" s="63">
        <f t="shared" ref="F507:G507" si="178">F508+F509</f>
        <v>9926.5000000000018</v>
      </c>
      <c r="G507" s="63">
        <f t="shared" si="178"/>
        <v>9918.6000000000022</v>
      </c>
      <c r="H507" s="8"/>
      <c r="I507" s="8"/>
    </row>
    <row r="508" spans="1:9" ht="30" outlineLevel="2" x14ac:dyDescent="0.25">
      <c r="A508" s="7" t="s">
        <v>494</v>
      </c>
      <c r="B508" s="49" t="s">
        <v>392</v>
      </c>
      <c r="C508" s="109" t="s">
        <v>390</v>
      </c>
      <c r="D508" s="50">
        <v>200</v>
      </c>
      <c r="E508" s="63">
        <v>50.4</v>
      </c>
      <c r="F508" s="63">
        <v>50.5</v>
      </c>
      <c r="G508" s="65">
        <v>50.5</v>
      </c>
      <c r="H508" s="8"/>
      <c r="I508" s="8"/>
    </row>
    <row r="509" spans="1:9" ht="30" outlineLevel="2" x14ac:dyDescent="0.25">
      <c r="A509" s="7" t="s">
        <v>21</v>
      </c>
      <c r="B509" s="49" t="s">
        <v>392</v>
      </c>
      <c r="C509" s="109" t="s">
        <v>390</v>
      </c>
      <c r="D509" s="50">
        <v>300</v>
      </c>
      <c r="E509" s="63">
        <v>7306.1000000000013</v>
      </c>
      <c r="F509" s="63">
        <v>9876.0000000000018</v>
      </c>
      <c r="G509" s="65">
        <v>9868.1000000000022</v>
      </c>
      <c r="H509" s="8"/>
      <c r="I509" s="8"/>
    </row>
    <row r="510" spans="1:9" ht="30" outlineLevel="2" x14ac:dyDescent="0.25">
      <c r="A510" s="18" t="s">
        <v>404</v>
      </c>
      <c r="B510" s="49" t="s">
        <v>392</v>
      </c>
      <c r="C510" s="109" t="s">
        <v>405</v>
      </c>
      <c r="D510" s="58"/>
      <c r="E510" s="63">
        <f>E511</f>
        <v>1801.6</v>
      </c>
      <c r="F510" s="63">
        <f t="shared" ref="F510:G511" si="179">F511</f>
        <v>826.8</v>
      </c>
      <c r="G510" s="63">
        <f t="shared" si="179"/>
        <v>814.5</v>
      </c>
      <c r="H510" s="8"/>
      <c r="I510" s="8"/>
    </row>
    <row r="511" spans="1:9" ht="30" outlineLevel="2" x14ac:dyDescent="0.25">
      <c r="A511" s="18" t="s">
        <v>406</v>
      </c>
      <c r="B511" s="49" t="s">
        <v>392</v>
      </c>
      <c r="C511" s="109" t="s">
        <v>407</v>
      </c>
      <c r="D511" s="58"/>
      <c r="E511" s="63">
        <f>E512</f>
        <v>1801.6</v>
      </c>
      <c r="F511" s="63">
        <f t="shared" si="179"/>
        <v>826.8</v>
      </c>
      <c r="G511" s="63">
        <f t="shared" si="179"/>
        <v>814.5</v>
      </c>
      <c r="H511" s="8"/>
      <c r="I511" s="8"/>
    </row>
    <row r="512" spans="1:9" ht="45" outlineLevel="2" x14ac:dyDescent="0.25">
      <c r="A512" s="7" t="s">
        <v>85</v>
      </c>
      <c r="B512" s="49" t="s">
        <v>392</v>
      </c>
      <c r="C512" s="109" t="s">
        <v>407</v>
      </c>
      <c r="D512" s="58">
        <v>600</v>
      </c>
      <c r="E512" s="63">
        <f>701.6+1100</f>
        <v>1801.6</v>
      </c>
      <c r="F512" s="63">
        <v>826.8</v>
      </c>
      <c r="G512" s="65">
        <v>814.5</v>
      </c>
      <c r="H512" s="8"/>
      <c r="I512" s="8"/>
    </row>
    <row r="513" spans="1:9" ht="60" outlineLevel="2" x14ac:dyDescent="0.25">
      <c r="A513" s="7" t="s">
        <v>408</v>
      </c>
      <c r="B513" s="49" t="s">
        <v>392</v>
      </c>
      <c r="C513" s="57" t="s">
        <v>356</v>
      </c>
      <c r="D513" s="50"/>
      <c r="E513" s="63">
        <f>E514++E523</f>
        <v>128858.99999999999</v>
      </c>
      <c r="F513" s="63">
        <f>F514++F523</f>
        <v>136715.4</v>
      </c>
      <c r="G513" s="63">
        <f>G514++G523</f>
        <v>143928.29999999999</v>
      </c>
      <c r="H513" s="8"/>
      <c r="I513" s="8"/>
    </row>
    <row r="514" spans="1:9" ht="30" outlineLevel="2" x14ac:dyDescent="0.25">
      <c r="A514" s="7" t="s">
        <v>409</v>
      </c>
      <c r="B514" s="49" t="s">
        <v>392</v>
      </c>
      <c r="C514" s="57" t="s">
        <v>410</v>
      </c>
      <c r="D514" s="50"/>
      <c r="E514" s="63">
        <f>E515+E518</f>
        <v>128104.79999999999</v>
      </c>
      <c r="F514" s="63">
        <f t="shared" ref="F514:G514" si="180">F515+F518</f>
        <v>135351</v>
      </c>
      <c r="G514" s="63">
        <f t="shared" si="180"/>
        <v>142584</v>
      </c>
      <c r="H514" s="8"/>
      <c r="I514" s="8"/>
    </row>
    <row r="515" spans="1:9" ht="45" outlineLevel="2" x14ac:dyDescent="0.25">
      <c r="A515" s="12" t="s">
        <v>40</v>
      </c>
      <c r="B515" s="49" t="s">
        <v>392</v>
      </c>
      <c r="C515" s="109" t="s">
        <v>411</v>
      </c>
      <c r="D515" s="50"/>
      <c r="E515" s="63">
        <f>E516+E517</f>
        <v>39765.9</v>
      </c>
      <c r="F515" s="63">
        <f t="shared" ref="F515:G515" si="181">F516+F517</f>
        <v>42780.6</v>
      </c>
      <c r="G515" s="63">
        <f t="shared" si="181"/>
        <v>45688</v>
      </c>
      <c r="H515" s="8"/>
      <c r="I515" s="8"/>
    </row>
    <row r="516" spans="1:9" ht="75" outlineLevel="2" x14ac:dyDescent="0.25">
      <c r="A516" s="7" t="s">
        <v>13</v>
      </c>
      <c r="B516" s="49" t="s">
        <v>392</v>
      </c>
      <c r="C516" s="109" t="s">
        <v>411</v>
      </c>
      <c r="D516" s="50">
        <v>100</v>
      </c>
      <c r="E516" s="63">
        <f>38964.8+5</f>
        <v>38969.800000000003</v>
      </c>
      <c r="F516" s="63">
        <v>41925.699999999997</v>
      </c>
      <c r="G516" s="65">
        <v>44838</v>
      </c>
      <c r="H516" s="8"/>
      <c r="I516" s="8"/>
    </row>
    <row r="517" spans="1:9" ht="30" outlineLevel="2" x14ac:dyDescent="0.25">
      <c r="A517" s="7" t="s">
        <v>494</v>
      </c>
      <c r="B517" s="49" t="s">
        <v>392</v>
      </c>
      <c r="C517" s="109" t="s">
        <v>411</v>
      </c>
      <c r="D517" s="50">
        <v>200</v>
      </c>
      <c r="E517" s="63">
        <f>801.1-5</f>
        <v>796.1</v>
      </c>
      <c r="F517" s="63">
        <v>854.9</v>
      </c>
      <c r="G517" s="65">
        <v>850</v>
      </c>
      <c r="H517" s="8"/>
      <c r="I517" s="8"/>
    </row>
    <row r="518" spans="1:9" ht="45" outlineLevel="2" x14ac:dyDescent="0.25">
      <c r="A518" s="12" t="s">
        <v>674</v>
      </c>
      <c r="B518" s="49" t="s">
        <v>392</v>
      </c>
      <c r="C518" s="109" t="s">
        <v>412</v>
      </c>
      <c r="D518" s="50"/>
      <c r="E518" s="63">
        <f>E519+E520+E522+E521</f>
        <v>88338.9</v>
      </c>
      <c r="F518" s="63">
        <f>F519+F520+F522+F521</f>
        <v>92570.400000000009</v>
      </c>
      <c r="G518" s="63">
        <f>G519+G520+G522+G521</f>
        <v>96896</v>
      </c>
      <c r="H518" s="8"/>
      <c r="I518" s="8"/>
    </row>
    <row r="519" spans="1:9" ht="75" outlineLevel="2" x14ac:dyDescent="0.25">
      <c r="A519" s="7" t="s">
        <v>13</v>
      </c>
      <c r="B519" s="49" t="s">
        <v>392</v>
      </c>
      <c r="C519" s="109" t="s">
        <v>412</v>
      </c>
      <c r="D519" s="50">
        <v>100</v>
      </c>
      <c r="E519" s="63">
        <v>78619.199999999997</v>
      </c>
      <c r="F519" s="63">
        <v>82608.3</v>
      </c>
      <c r="G519" s="65">
        <v>86588.9</v>
      </c>
      <c r="H519" s="8"/>
      <c r="I519" s="8"/>
    </row>
    <row r="520" spans="1:9" ht="30" outlineLevel="2" x14ac:dyDescent="0.25">
      <c r="A520" s="7" t="s">
        <v>494</v>
      </c>
      <c r="B520" s="49" t="s">
        <v>392</v>
      </c>
      <c r="C520" s="109" t="s">
        <v>412</v>
      </c>
      <c r="D520" s="50">
        <v>200</v>
      </c>
      <c r="E520" s="63">
        <v>2360.3000000000002</v>
      </c>
      <c r="F520" s="63">
        <v>2223.3000000000002</v>
      </c>
      <c r="G520" s="65">
        <v>2210.6</v>
      </c>
      <c r="H520" s="8"/>
      <c r="I520" s="8"/>
    </row>
    <row r="521" spans="1:9" ht="45" outlineLevel="2" x14ac:dyDescent="0.25">
      <c r="A521" s="7" t="s">
        <v>85</v>
      </c>
      <c r="B521" s="49" t="s">
        <v>392</v>
      </c>
      <c r="C521" s="109" t="s">
        <v>412</v>
      </c>
      <c r="D521" s="50">
        <v>600</v>
      </c>
      <c r="E521" s="63">
        <v>7357.7</v>
      </c>
      <c r="F521" s="63">
        <v>7737.1</v>
      </c>
      <c r="G521" s="65">
        <v>8094.8</v>
      </c>
      <c r="H521" s="8"/>
      <c r="I521" s="8"/>
    </row>
    <row r="522" spans="1:9" outlineLevel="2" x14ac:dyDescent="0.25">
      <c r="A522" s="12" t="s">
        <v>42</v>
      </c>
      <c r="B522" s="49" t="s">
        <v>392</v>
      </c>
      <c r="C522" s="109" t="s">
        <v>412</v>
      </c>
      <c r="D522" s="50">
        <v>800</v>
      </c>
      <c r="E522" s="63">
        <v>1.7</v>
      </c>
      <c r="F522" s="63">
        <v>1.7</v>
      </c>
      <c r="G522" s="65">
        <v>1.7</v>
      </c>
      <c r="H522" s="8"/>
      <c r="I522" s="8"/>
    </row>
    <row r="523" spans="1:9" ht="45" outlineLevel="2" x14ac:dyDescent="0.25">
      <c r="A523" s="18" t="s">
        <v>413</v>
      </c>
      <c r="B523" s="49" t="s">
        <v>392</v>
      </c>
      <c r="C523" s="109" t="s">
        <v>358</v>
      </c>
      <c r="D523" s="50"/>
      <c r="E523" s="63">
        <f>E524</f>
        <v>754.19999999999993</v>
      </c>
      <c r="F523" s="63">
        <f t="shared" ref="F523:G524" si="182">F524</f>
        <v>1364.4</v>
      </c>
      <c r="G523" s="63">
        <f t="shared" si="182"/>
        <v>1344.3</v>
      </c>
      <c r="H523" s="8"/>
      <c r="I523" s="8"/>
    </row>
    <row r="524" spans="1:9" ht="30" outlineLevel="2" x14ac:dyDescent="0.25">
      <c r="A524" s="18" t="s">
        <v>359</v>
      </c>
      <c r="B524" s="49" t="s">
        <v>392</v>
      </c>
      <c r="C524" s="109" t="s">
        <v>360</v>
      </c>
      <c r="D524" s="50"/>
      <c r="E524" s="63">
        <f>E525</f>
        <v>754.19999999999993</v>
      </c>
      <c r="F524" s="63">
        <f t="shared" si="182"/>
        <v>1364.4</v>
      </c>
      <c r="G524" s="63">
        <f t="shared" si="182"/>
        <v>1344.3</v>
      </c>
      <c r="H524" s="8"/>
      <c r="I524" s="8"/>
    </row>
    <row r="525" spans="1:9" ht="45" outlineLevel="2" x14ac:dyDescent="0.25">
      <c r="A525" s="7" t="s">
        <v>85</v>
      </c>
      <c r="B525" s="49" t="s">
        <v>392</v>
      </c>
      <c r="C525" s="109" t="s">
        <v>360</v>
      </c>
      <c r="D525" s="50">
        <v>600</v>
      </c>
      <c r="E525" s="63">
        <v>754.19999999999993</v>
      </c>
      <c r="F525" s="63">
        <v>1364.4</v>
      </c>
      <c r="G525" s="65">
        <v>1344.3</v>
      </c>
      <c r="H525" s="8"/>
      <c r="I525" s="8"/>
    </row>
    <row r="526" spans="1:9" x14ac:dyDescent="0.25">
      <c r="A526" s="10" t="s">
        <v>194</v>
      </c>
      <c r="B526" s="81" t="s">
        <v>195</v>
      </c>
      <c r="C526" s="110"/>
      <c r="D526" s="96"/>
      <c r="E526" s="73">
        <f>E527+E550</f>
        <v>381136.10000000003</v>
      </c>
      <c r="F526" s="73">
        <f>F527+F550</f>
        <v>353268.60000000003</v>
      </c>
      <c r="G526" s="73">
        <f>G527+G550</f>
        <v>356220.69999999995</v>
      </c>
      <c r="H526" s="8"/>
      <c r="I526" s="8"/>
    </row>
    <row r="527" spans="1:9" outlineLevel="1" x14ac:dyDescent="0.25">
      <c r="A527" s="7" t="s">
        <v>425</v>
      </c>
      <c r="B527" s="49" t="s">
        <v>426</v>
      </c>
      <c r="C527" s="49"/>
      <c r="D527" s="50"/>
      <c r="E527" s="63">
        <f>E528</f>
        <v>308391.80000000005</v>
      </c>
      <c r="F527" s="63">
        <f t="shared" ref="F527:G527" si="183">F528</f>
        <v>278951.10000000003</v>
      </c>
      <c r="G527" s="63">
        <f t="shared" si="183"/>
        <v>280728.39999999997</v>
      </c>
      <c r="H527" s="8"/>
      <c r="I527" s="8"/>
    </row>
    <row r="528" spans="1:9" ht="30" outlineLevel="2" x14ac:dyDescent="0.25">
      <c r="A528" s="12" t="s">
        <v>198</v>
      </c>
      <c r="B528" s="49" t="s">
        <v>426</v>
      </c>
      <c r="C528" s="111" t="s">
        <v>199</v>
      </c>
      <c r="D528" s="50"/>
      <c r="E528" s="63">
        <f>E529+E537+E546</f>
        <v>308391.80000000005</v>
      </c>
      <c r="F528" s="63">
        <f>F529+F537+F546</f>
        <v>278951.10000000003</v>
      </c>
      <c r="G528" s="63">
        <f>G529+G537+G546</f>
        <v>280728.39999999997</v>
      </c>
      <c r="H528" s="8"/>
      <c r="I528" s="8"/>
    </row>
    <row r="529" spans="1:9" outlineLevel="2" x14ac:dyDescent="0.25">
      <c r="A529" s="7" t="s">
        <v>427</v>
      </c>
      <c r="B529" s="49" t="s">
        <v>426</v>
      </c>
      <c r="C529" s="109" t="s">
        <v>428</v>
      </c>
      <c r="D529" s="50"/>
      <c r="E529" s="63">
        <f>E530</f>
        <v>69132.5</v>
      </c>
      <c r="F529" s="63">
        <f t="shared" ref="F529:G531" si="184">F530</f>
        <v>65106.1</v>
      </c>
      <c r="G529" s="63">
        <f t="shared" si="184"/>
        <v>65150.8</v>
      </c>
      <c r="H529" s="8"/>
      <c r="I529" s="8"/>
    </row>
    <row r="530" spans="1:9" ht="30" outlineLevel="2" x14ac:dyDescent="0.25">
      <c r="A530" s="7" t="s">
        <v>429</v>
      </c>
      <c r="B530" s="49" t="s">
        <v>426</v>
      </c>
      <c r="C530" s="109" t="s">
        <v>430</v>
      </c>
      <c r="D530" s="50"/>
      <c r="E530" s="63">
        <f>E531+E533+E535</f>
        <v>69132.5</v>
      </c>
      <c r="F530" s="63">
        <f t="shared" ref="F530:G530" si="185">F531+F533+F535</f>
        <v>65106.1</v>
      </c>
      <c r="G530" s="63">
        <f t="shared" si="185"/>
        <v>65150.8</v>
      </c>
      <c r="H530" s="8"/>
      <c r="I530" s="8"/>
    </row>
    <row r="531" spans="1:9" ht="45" outlineLevel="2" x14ac:dyDescent="0.25">
      <c r="A531" s="12" t="s">
        <v>674</v>
      </c>
      <c r="B531" s="49" t="s">
        <v>426</v>
      </c>
      <c r="C531" s="109" t="s">
        <v>431</v>
      </c>
      <c r="D531" s="50"/>
      <c r="E531" s="63">
        <f>E532</f>
        <v>63335.700000000004</v>
      </c>
      <c r="F531" s="63">
        <f t="shared" si="184"/>
        <v>65106.1</v>
      </c>
      <c r="G531" s="63">
        <f t="shared" si="184"/>
        <v>65150.8</v>
      </c>
      <c r="H531" s="8"/>
      <c r="I531" s="8"/>
    </row>
    <row r="532" spans="1:9" ht="45" outlineLevel="2" x14ac:dyDescent="0.25">
      <c r="A532" s="7" t="s">
        <v>85</v>
      </c>
      <c r="B532" s="49" t="s">
        <v>426</v>
      </c>
      <c r="C532" s="109" t="s">
        <v>431</v>
      </c>
      <c r="D532" s="50">
        <v>600</v>
      </c>
      <c r="E532" s="63">
        <v>63335.700000000004</v>
      </c>
      <c r="F532" s="63">
        <v>65106.1</v>
      </c>
      <c r="G532" s="65">
        <v>65150.8</v>
      </c>
      <c r="H532" s="8"/>
      <c r="I532" s="8"/>
    </row>
    <row r="533" spans="1:9" ht="45" outlineLevel="2" x14ac:dyDescent="0.25">
      <c r="A533" s="44" t="s">
        <v>626</v>
      </c>
      <c r="B533" s="86" t="s">
        <v>426</v>
      </c>
      <c r="C533" s="86" t="s">
        <v>636</v>
      </c>
      <c r="D533" s="86"/>
      <c r="E533" s="63">
        <f>E534</f>
        <v>796.8</v>
      </c>
      <c r="F533" s="63">
        <f t="shared" ref="F533:G533" si="186">F534</f>
        <v>0</v>
      </c>
      <c r="G533" s="63">
        <f t="shared" si="186"/>
        <v>0</v>
      </c>
      <c r="H533" s="8"/>
      <c r="I533" s="8"/>
    </row>
    <row r="534" spans="1:9" ht="45" outlineLevel="2" x14ac:dyDescent="0.25">
      <c r="A534" s="46" t="s">
        <v>85</v>
      </c>
      <c r="B534" s="86" t="s">
        <v>426</v>
      </c>
      <c r="C534" s="86" t="s">
        <v>636</v>
      </c>
      <c r="D534" s="86" t="s">
        <v>354</v>
      </c>
      <c r="E534" s="63">
        <v>796.8</v>
      </c>
      <c r="F534" s="63"/>
      <c r="G534" s="65"/>
      <c r="H534" s="8"/>
      <c r="I534" s="8"/>
    </row>
    <row r="535" spans="1:9" s="118" customFormat="1" outlineLevel="2" x14ac:dyDescent="0.25">
      <c r="A535" s="53" t="s">
        <v>638</v>
      </c>
      <c r="B535" s="49" t="s">
        <v>426</v>
      </c>
      <c r="C535" s="49" t="s">
        <v>666</v>
      </c>
      <c r="D535" s="50"/>
      <c r="E535" s="63">
        <f>E536</f>
        <v>5000</v>
      </c>
      <c r="F535" s="63">
        <f t="shared" ref="F535" si="187">F536</f>
        <v>0</v>
      </c>
      <c r="G535" s="63">
        <f t="shared" ref="G535" si="188">G536</f>
        <v>0</v>
      </c>
    </row>
    <row r="536" spans="1:9" s="118" customFormat="1" ht="45" outlineLevel="2" x14ac:dyDescent="0.25">
      <c r="A536" s="53" t="s">
        <v>85</v>
      </c>
      <c r="B536" s="49" t="s">
        <v>426</v>
      </c>
      <c r="C536" s="49" t="s">
        <v>666</v>
      </c>
      <c r="D536" s="50">
        <v>600</v>
      </c>
      <c r="E536" s="63">
        <v>5000</v>
      </c>
      <c r="F536" s="63"/>
      <c r="G536" s="63"/>
    </row>
    <row r="537" spans="1:9" ht="30" outlineLevel="2" x14ac:dyDescent="0.25">
      <c r="A537" s="7" t="s">
        <v>432</v>
      </c>
      <c r="B537" s="49" t="s">
        <v>426</v>
      </c>
      <c r="C537" s="109" t="s">
        <v>433</v>
      </c>
      <c r="D537" s="49"/>
      <c r="E537" s="63">
        <f>E538+E543</f>
        <v>238906.4</v>
      </c>
      <c r="F537" s="63">
        <f t="shared" ref="F537:G537" si="189">F538+F543</f>
        <v>213429.1</v>
      </c>
      <c r="G537" s="63">
        <f t="shared" si="189"/>
        <v>215167.8</v>
      </c>
      <c r="H537" s="8"/>
      <c r="I537" s="8"/>
    </row>
    <row r="538" spans="1:9" ht="30" outlineLevel="2" x14ac:dyDescent="0.25">
      <c r="A538" s="7" t="s">
        <v>434</v>
      </c>
      <c r="B538" s="49" t="s">
        <v>426</v>
      </c>
      <c r="C538" s="109" t="s">
        <v>435</v>
      </c>
      <c r="D538" s="49"/>
      <c r="E538" s="63">
        <f>E541+E539</f>
        <v>227816.5</v>
      </c>
      <c r="F538" s="63">
        <f t="shared" ref="F538:G538" si="190">F541+F539</f>
        <v>213429.1</v>
      </c>
      <c r="G538" s="63">
        <f t="shared" si="190"/>
        <v>215167.8</v>
      </c>
      <c r="H538" s="8"/>
      <c r="I538" s="8"/>
    </row>
    <row r="539" spans="1:9" ht="36" customHeight="1" outlineLevel="2" x14ac:dyDescent="0.25">
      <c r="A539" s="54" t="s">
        <v>667</v>
      </c>
      <c r="B539" s="49" t="s">
        <v>426</v>
      </c>
      <c r="C539" s="49" t="s">
        <v>668</v>
      </c>
      <c r="D539" s="50"/>
      <c r="E539" s="63">
        <f>E540</f>
        <v>1515</v>
      </c>
      <c r="F539" s="63">
        <f t="shared" ref="F539:G539" si="191">F540</f>
        <v>0</v>
      </c>
      <c r="G539" s="63">
        <f t="shared" si="191"/>
        <v>0</v>
      </c>
      <c r="H539" s="8"/>
      <c r="I539" s="8"/>
    </row>
    <row r="540" spans="1:9" ht="32.25" customHeight="1" outlineLevel="2" x14ac:dyDescent="0.25">
      <c r="A540" s="12" t="s">
        <v>85</v>
      </c>
      <c r="B540" s="49" t="s">
        <v>426</v>
      </c>
      <c r="C540" s="49" t="s">
        <v>668</v>
      </c>
      <c r="D540" s="50">
        <v>600</v>
      </c>
      <c r="E540" s="63">
        <f>15+1500</f>
        <v>1515</v>
      </c>
      <c r="F540" s="63"/>
      <c r="G540" s="63"/>
      <c r="H540" s="8"/>
      <c r="I540" s="8"/>
    </row>
    <row r="541" spans="1:9" ht="45" outlineLevel="2" x14ac:dyDescent="0.25">
      <c r="A541" s="12" t="s">
        <v>674</v>
      </c>
      <c r="B541" s="49" t="s">
        <v>426</v>
      </c>
      <c r="C541" s="49" t="s">
        <v>436</v>
      </c>
      <c r="D541" s="49"/>
      <c r="E541" s="63">
        <f>E542</f>
        <v>226301.5</v>
      </c>
      <c r="F541" s="63">
        <f t="shared" ref="F541:G541" si="192">F542</f>
        <v>213429.1</v>
      </c>
      <c r="G541" s="63">
        <f t="shared" si="192"/>
        <v>215167.8</v>
      </c>
      <c r="H541" s="8"/>
      <c r="I541" s="8"/>
    </row>
    <row r="542" spans="1:9" ht="34.5" customHeight="1" outlineLevel="2" x14ac:dyDescent="0.25">
      <c r="A542" s="7" t="s">
        <v>85</v>
      </c>
      <c r="B542" s="49" t="s">
        <v>426</v>
      </c>
      <c r="C542" s="49" t="s">
        <v>436</v>
      </c>
      <c r="D542" s="50">
        <v>600</v>
      </c>
      <c r="E542" s="63">
        <f>197150.8+1500-15+27665.7</f>
        <v>226301.5</v>
      </c>
      <c r="F542" s="63">
        <v>213429.1</v>
      </c>
      <c r="G542" s="65">
        <v>215167.8</v>
      </c>
      <c r="H542" s="8"/>
      <c r="I542" s="8"/>
    </row>
    <row r="543" spans="1:9" s="118" customFormat="1" ht="30" outlineLevel="2" x14ac:dyDescent="0.25">
      <c r="A543" s="55" t="s">
        <v>421</v>
      </c>
      <c r="B543" s="49" t="s">
        <v>426</v>
      </c>
      <c r="C543" s="49" t="s">
        <v>639</v>
      </c>
      <c r="D543" s="50"/>
      <c r="E543" s="63">
        <f>E544</f>
        <v>11089.9</v>
      </c>
      <c r="F543" s="63">
        <f t="shared" ref="F543:G543" si="193">F544</f>
        <v>0</v>
      </c>
      <c r="G543" s="63">
        <f t="shared" si="193"/>
        <v>0</v>
      </c>
    </row>
    <row r="544" spans="1:9" s="118" customFormat="1" ht="30" outlineLevel="2" x14ac:dyDescent="0.25">
      <c r="A544" s="55" t="s">
        <v>637</v>
      </c>
      <c r="B544" s="49" t="s">
        <v>426</v>
      </c>
      <c r="C544" s="49" t="s">
        <v>640</v>
      </c>
      <c r="D544" s="50"/>
      <c r="E544" s="63">
        <f>E545</f>
        <v>11089.9</v>
      </c>
      <c r="F544" s="63">
        <f t="shared" ref="F544:G544" si="194">F545</f>
        <v>0</v>
      </c>
      <c r="G544" s="63">
        <f t="shared" si="194"/>
        <v>0</v>
      </c>
    </row>
    <row r="545" spans="1:9" s="118" customFormat="1" ht="32.25" customHeight="1" outlineLevel="2" x14ac:dyDescent="0.25">
      <c r="A545" s="40" t="s">
        <v>85</v>
      </c>
      <c r="B545" s="49" t="s">
        <v>426</v>
      </c>
      <c r="C545" s="49" t="s">
        <v>640</v>
      </c>
      <c r="D545" s="50">
        <v>600</v>
      </c>
      <c r="E545" s="63">
        <v>11089.9</v>
      </c>
      <c r="F545" s="63"/>
      <c r="G545" s="65"/>
    </row>
    <row r="546" spans="1:9" ht="60" outlineLevel="2" x14ac:dyDescent="0.25">
      <c r="A546" s="7" t="s">
        <v>437</v>
      </c>
      <c r="B546" s="49" t="s">
        <v>426</v>
      </c>
      <c r="C546" s="49" t="s">
        <v>438</v>
      </c>
      <c r="D546" s="49"/>
      <c r="E546" s="63">
        <f t="shared" ref="E546:G548" si="195">E547</f>
        <v>352.9</v>
      </c>
      <c r="F546" s="63">
        <f t="shared" si="195"/>
        <v>415.9</v>
      </c>
      <c r="G546" s="63">
        <f t="shared" si="195"/>
        <v>409.8</v>
      </c>
      <c r="H546" s="8"/>
      <c r="I546" s="8"/>
    </row>
    <row r="547" spans="1:9" ht="45" outlineLevel="2" x14ac:dyDescent="0.25">
      <c r="A547" s="28" t="s">
        <v>439</v>
      </c>
      <c r="B547" s="49" t="s">
        <v>426</v>
      </c>
      <c r="C547" s="49" t="s">
        <v>440</v>
      </c>
      <c r="D547" s="49"/>
      <c r="E547" s="63">
        <f>E548</f>
        <v>352.9</v>
      </c>
      <c r="F547" s="63">
        <f t="shared" si="195"/>
        <v>415.9</v>
      </c>
      <c r="G547" s="63">
        <f t="shared" si="195"/>
        <v>409.8</v>
      </c>
      <c r="H547" s="8"/>
      <c r="I547" s="8"/>
    </row>
    <row r="548" spans="1:9" ht="60" outlineLevel="2" x14ac:dyDescent="0.25">
      <c r="A548" s="7" t="s">
        <v>441</v>
      </c>
      <c r="B548" s="49" t="s">
        <v>426</v>
      </c>
      <c r="C548" s="49" t="s">
        <v>442</v>
      </c>
      <c r="D548" s="50"/>
      <c r="E548" s="63">
        <f>E549</f>
        <v>352.9</v>
      </c>
      <c r="F548" s="63">
        <f t="shared" si="195"/>
        <v>415.9</v>
      </c>
      <c r="G548" s="63">
        <f t="shared" si="195"/>
        <v>409.8</v>
      </c>
      <c r="H548" s="8"/>
      <c r="I548" s="8"/>
    </row>
    <row r="549" spans="1:9" outlineLevel="2" x14ac:dyDescent="0.25">
      <c r="A549" s="12" t="s">
        <v>42</v>
      </c>
      <c r="B549" s="49" t="s">
        <v>426</v>
      </c>
      <c r="C549" s="49" t="s">
        <v>442</v>
      </c>
      <c r="D549" s="50">
        <v>800</v>
      </c>
      <c r="E549" s="63">
        <v>352.9</v>
      </c>
      <c r="F549" s="63">
        <v>415.9</v>
      </c>
      <c r="G549" s="65">
        <v>409.8</v>
      </c>
      <c r="H549" s="8"/>
      <c r="I549" s="8"/>
    </row>
    <row r="550" spans="1:9" ht="30" outlineLevel="1" x14ac:dyDescent="0.25">
      <c r="A550" s="7" t="s">
        <v>196</v>
      </c>
      <c r="B550" s="49" t="s">
        <v>197</v>
      </c>
      <c r="C550" s="49"/>
      <c r="D550" s="49"/>
      <c r="E550" s="63">
        <f>E551</f>
        <v>72744.3</v>
      </c>
      <c r="F550" s="63">
        <f>F551</f>
        <v>74317.5</v>
      </c>
      <c r="G550" s="63">
        <f>G551</f>
        <v>75492.3</v>
      </c>
      <c r="H550" s="8"/>
      <c r="I550" s="8"/>
    </row>
    <row r="551" spans="1:9" ht="30" outlineLevel="2" x14ac:dyDescent="0.25">
      <c r="A551" s="12" t="s">
        <v>198</v>
      </c>
      <c r="B551" s="49" t="s">
        <v>197</v>
      </c>
      <c r="C551" s="111" t="s">
        <v>199</v>
      </c>
      <c r="D551" s="49"/>
      <c r="E551" s="63">
        <f>E552+E557</f>
        <v>72744.3</v>
      </c>
      <c r="F551" s="63">
        <f t="shared" ref="F551:G551" si="196">F552+F557</f>
        <v>74317.5</v>
      </c>
      <c r="G551" s="63">
        <f t="shared" si="196"/>
        <v>75492.3</v>
      </c>
      <c r="H551" s="8"/>
      <c r="I551" s="8"/>
    </row>
    <row r="552" spans="1:9" outlineLevel="2" x14ac:dyDescent="0.25">
      <c r="A552" s="16" t="s">
        <v>200</v>
      </c>
      <c r="B552" s="57" t="s">
        <v>197</v>
      </c>
      <c r="C552" s="57" t="s">
        <v>201</v>
      </c>
      <c r="D552" s="49"/>
      <c r="E552" s="63">
        <f>E553</f>
        <v>1423.9</v>
      </c>
      <c r="F552" s="63">
        <f t="shared" ref="F552:G552" si="197">F553</f>
        <v>1678</v>
      </c>
      <c r="G552" s="63">
        <f t="shared" si="197"/>
        <v>1653.2</v>
      </c>
      <c r="H552" s="8"/>
      <c r="I552" s="8"/>
    </row>
    <row r="553" spans="1:9" ht="30" outlineLevel="2" x14ac:dyDescent="0.25">
      <c r="A553" s="16" t="s">
        <v>202</v>
      </c>
      <c r="B553" s="57" t="s">
        <v>197</v>
      </c>
      <c r="C553" s="57" t="s">
        <v>203</v>
      </c>
      <c r="D553" s="49"/>
      <c r="E553" s="63">
        <f>E554</f>
        <v>1423.9</v>
      </c>
      <c r="F553" s="63">
        <f t="shared" ref="F553:G553" si="198">F554</f>
        <v>1678</v>
      </c>
      <c r="G553" s="63">
        <f t="shared" si="198"/>
        <v>1653.2</v>
      </c>
      <c r="H553" s="8"/>
      <c r="I553" s="8"/>
    </row>
    <row r="554" spans="1:9" ht="30" outlineLevel="2" x14ac:dyDescent="0.25">
      <c r="A554" s="7" t="s">
        <v>415</v>
      </c>
      <c r="B554" s="57" t="s">
        <v>197</v>
      </c>
      <c r="C554" s="57" t="s">
        <v>414</v>
      </c>
      <c r="D554" s="57"/>
      <c r="E554" s="63">
        <f>E555+E556</f>
        <v>1423.9</v>
      </c>
      <c r="F554" s="63">
        <f t="shared" ref="F554:G554" si="199">F555+F556</f>
        <v>1678</v>
      </c>
      <c r="G554" s="63">
        <f t="shared" si="199"/>
        <v>1653.2</v>
      </c>
      <c r="H554" s="8"/>
      <c r="I554" s="8"/>
    </row>
    <row r="555" spans="1:9" ht="30" outlineLevel="2" x14ac:dyDescent="0.25">
      <c r="A555" s="7" t="s">
        <v>494</v>
      </c>
      <c r="B555" s="57" t="s">
        <v>197</v>
      </c>
      <c r="C555" s="57" t="s">
        <v>414</v>
      </c>
      <c r="D555" s="57" t="s">
        <v>48</v>
      </c>
      <c r="E555" s="63">
        <v>242.7</v>
      </c>
      <c r="F555" s="63">
        <v>0</v>
      </c>
      <c r="G555" s="65">
        <v>0</v>
      </c>
      <c r="H555" s="8"/>
      <c r="I555" s="8"/>
    </row>
    <row r="556" spans="1:9" ht="31.5" customHeight="1" outlineLevel="2" x14ac:dyDescent="0.25">
      <c r="A556" s="7" t="s">
        <v>85</v>
      </c>
      <c r="B556" s="57" t="s">
        <v>197</v>
      </c>
      <c r="C556" s="57" t="s">
        <v>414</v>
      </c>
      <c r="D556" s="57" t="s">
        <v>354</v>
      </c>
      <c r="E556" s="63">
        <v>1181.2</v>
      </c>
      <c r="F556" s="63">
        <v>1678</v>
      </c>
      <c r="G556" s="65">
        <v>1653.2</v>
      </c>
      <c r="H556" s="8"/>
      <c r="I556" s="8"/>
    </row>
    <row r="557" spans="1:9" ht="60" outlineLevel="2" x14ac:dyDescent="0.25">
      <c r="A557" s="7" t="s">
        <v>437</v>
      </c>
      <c r="B557" s="49" t="s">
        <v>197</v>
      </c>
      <c r="C557" s="49" t="s">
        <v>438</v>
      </c>
      <c r="D557" s="49"/>
      <c r="E557" s="63">
        <f>E558+E564</f>
        <v>71320.400000000009</v>
      </c>
      <c r="F557" s="63">
        <f t="shared" ref="F557:G557" si="200">F558+F564</f>
        <v>72639.5</v>
      </c>
      <c r="G557" s="63">
        <f t="shared" si="200"/>
        <v>73839.100000000006</v>
      </c>
      <c r="H557" s="8"/>
      <c r="I557" s="8"/>
    </row>
    <row r="558" spans="1:9" ht="30" outlineLevel="2" x14ac:dyDescent="0.25">
      <c r="A558" s="7" t="s">
        <v>443</v>
      </c>
      <c r="B558" s="49" t="s">
        <v>197</v>
      </c>
      <c r="C558" s="49" t="s">
        <v>444</v>
      </c>
      <c r="D558" s="49"/>
      <c r="E558" s="63">
        <f>E559+E562</f>
        <v>69528.3</v>
      </c>
      <c r="F558" s="63">
        <f t="shared" ref="F558:G558" si="201">F559+F562</f>
        <v>70795.3</v>
      </c>
      <c r="G558" s="63">
        <f t="shared" si="201"/>
        <v>72000</v>
      </c>
      <c r="H558" s="8"/>
      <c r="I558" s="8"/>
    </row>
    <row r="559" spans="1:9" ht="45" outlineLevel="2" x14ac:dyDescent="0.25">
      <c r="A559" s="12" t="s">
        <v>40</v>
      </c>
      <c r="B559" s="49" t="s">
        <v>197</v>
      </c>
      <c r="C559" s="49" t="s">
        <v>445</v>
      </c>
      <c r="D559" s="49"/>
      <c r="E559" s="63">
        <f>E560+E561</f>
        <v>12174.1</v>
      </c>
      <c r="F559" s="63">
        <f t="shared" ref="F559:G559" si="202">F560+F561</f>
        <v>12811.9</v>
      </c>
      <c r="G559" s="63">
        <f t="shared" si="202"/>
        <v>13409.5</v>
      </c>
      <c r="H559" s="8"/>
      <c r="I559" s="8"/>
    </row>
    <row r="560" spans="1:9" ht="75" outlineLevel="2" x14ac:dyDescent="0.25">
      <c r="A560" s="7" t="s">
        <v>13</v>
      </c>
      <c r="B560" s="49" t="s">
        <v>197</v>
      </c>
      <c r="C560" s="49" t="s">
        <v>445</v>
      </c>
      <c r="D560" s="49" t="s">
        <v>47</v>
      </c>
      <c r="E560" s="63">
        <f>11872+16.4</f>
        <v>11888.4</v>
      </c>
      <c r="F560" s="63">
        <v>12474.5</v>
      </c>
      <c r="G560" s="65">
        <v>13075.6</v>
      </c>
      <c r="H560" s="8"/>
      <c r="I560" s="8"/>
    </row>
    <row r="561" spans="1:9" s="25" customFormat="1" ht="30" outlineLevel="2" x14ac:dyDescent="0.25">
      <c r="A561" s="7" t="s">
        <v>494</v>
      </c>
      <c r="B561" s="49" t="s">
        <v>197</v>
      </c>
      <c r="C561" s="49" t="s">
        <v>445</v>
      </c>
      <c r="D561" s="49" t="s">
        <v>48</v>
      </c>
      <c r="E561" s="63">
        <f>302.1-16.4</f>
        <v>285.70000000000005</v>
      </c>
      <c r="F561" s="63">
        <v>337.4</v>
      </c>
      <c r="G561" s="65">
        <v>333.9</v>
      </c>
    </row>
    <row r="562" spans="1:9" ht="45" outlineLevel="2" x14ac:dyDescent="0.25">
      <c r="A562" s="12" t="s">
        <v>674</v>
      </c>
      <c r="B562" s="49" t="s">
        <v>197</v>
      </c>
      <c r="C562" s="49" t="s">
        <v>446</v>
      </c>
      <c r="D562" s="49"/>
      <c r="E562" s="63">
        <f>E563</f>
        <v>57354.2</v>
      </c>
      <c r="F562" s="63">
        <f t="shared" ref="F562:G562" si="203">F563</f>
        <v>57983.4</v>
      </c>
      <c r="G562" s="63">
        <f t="shared" si="203"/>
        <v>58590.5</v>
      </c>
      <c r="H562" s="8"/>
      <c r="I562" s="8"/>
    </row>
    <row r="563" spans="1:9" ht="45" outlineLevel="2" x14ac:dyDescent="0.25">
      <c r="A563" s="7" t="s">
        <v>85</v>
      </c>
      <c r="B563" s="49" t="s">
        <v>197</v>
      </c>
      <c r="C563" s="49" t="s">
        <v>446</v>
      </c>
      <c r="D563" s="49" t="s">
        <v>354</v>
      </c>
      <c r="E563" s="63">
        <v>57354.2</v>
      </c>
      <c r="F563" s="63">
        <v>57983.4</v>
      </c>
      <c r="G563" s="65">
        <v>58590.5</v>
      </c>
      <c r="H563" s="8"/>
      <c r="I563" s="8"/>
    </row>
    <row r="564" spans="1:9" ht="45" outlineLevel="2" x14ac:dyDescent="0.25">
      <c r="A564" s="7" t="s">
        <v>447</v>
      </c>
      <c r="B564" s="49" t="s">
        <v>197</v>
      </c>
      <c r="C564" s="49" t="s">
        <v>448</v>
      </c>
      <c r="D564" s="49"/>
      <c r="E564" s="63">
        <f>E565</f>
        <v>1792.1</v>
      </c>
      <c r="F564" s="63">
        <f t="shared" ref="F564:G564" si="204">F565</f>
        <v>1844.2</v>
      </c>
      <c r="G564" s="63">
        <f t="shared" si="204"/>
        <v>1839.1</v>
      </c>
      <c r="H564" s="8"/>
      <c r="I564" s="8"/>
    </row>
    <row r="565" spans="1:9" ht="30" outlineLevel="2" x14ac:dyDescent="0.25">
      <c r="A565" s="12" t="s">
        <v>449</v>
      </c>
      <c r="B565" s="49" t="s">
        <v>197</v>
      </c>
      <c r="C565" s="49" t="s">
        <v>450</v>
      </c>
      <c r="D565" s="50"/>
      <c r="E565" s="63">
        <f>E566+E567</f>
        <v>1792.1</v>
      </c>
      <c r="F565" s="63">
        <f t="shared" ref="F565:G565" si="205">F566+F567</f>
        <v>1844.2</v>
      </c>
      <c r="G565" s="63">
        <f t="shared" si="205"/>
        <v>1839.1</v>
      </c>
      <c r="H565" s="8"/>
      <c r="I565" s="8"/>
    </row>
    <row r="566" spans="1:9" ht="30" outlineLevel="2" x14ac:dyDescent="0.25">
      <c r="A566" s="7" t="s">
        <v>21</v>
      </c>
      <c r="B566" s="49" t="s">
        <v>197</v>
      </c>
      <c r="C566" s="49" t="s">
        <v>450</v>
      </c>
      <c r="D566" s="50">
        <v>300</v>
      </c>
      <c r="E566" s="63">
        <v>292.10000000000002</v>
      </c>
      <c r="F566" s="63">
        <v>344.2</v>
      </c>
      <c r="G566" s="65">
        <v>339.1</v>
      </c>
      <c r="H566" s="8"/>
      <c r="I566" s="8"/>
    </row>
    <row r="567" spans="1:9" ht="45" outlineLevel="2" x14ac:dyDescent="0.25">
      <c r="A567" s="7" t="s">
        <v>85</v>
      </c>
      <c r="B567" s="49" t="s">
        <v>197</v>
      </c>
      <c r="C567" s="49" t="s">
        <v>450</v>
      </c>
      <c r="D567" s="50">
        <v>600</v>
      </c>
      <c r="E567" s="63">
        <v>1500</v>
      </c>
      <c r="F567" s="63">
        <v>1500</v>
      </c>
      <c r="G567" s="65">
        <v>1500</v>
      </c>
      <c r="H567" s="8"/>
      <c r="I567" s="8"/>
    </row>
    <row r="568" spans="1:9" x14ac:dyDescent="0.25">
      <c r="A568" s="2" t="s">
        <v>28</v>
      </c>
      <c r="B568" s="81" t="s">
        <v>29</v>
      </c>
      <c r="C568" s="81"/>
      <c r="D568" s="96"/>
      <c r="E568" s="73">
        <f>E569+E573+E600</f>
        <v>428647.10000000003</v>
      </c>
      <c r="F568" s="73">
        <f>F569+F573+F600</f>
        <v>372717.8</v>
      </c>
      <c r="G568" s="73">
        <f>G569+G573+G600</f>
        <v>458380.4</v>
      </c>
      <c r="H568" s="8"/>
      <c r="I568" s="8"/>
    </row>
    <row r="569" spans="1:9" outlineLevel="1" x14ac:dyDescent="0.25">
      <c r="A569" s="3" t="s">
        <v>205</v>
      </c>
      <c r="B569" s="49" t="s">
        <v>206</v>
      </c>
      <c r="C569" s="49"/>
      <c r="D569" s="50"/>
      <c r="E569" s="63">
        <f>E570</f>
        <v>10727.9</v>
      </c>
      <c r="F569" s="63">
        <f t="shared" ref="F569:G571" si="206">F570</f>
        <v>10727.9</v>
      </c>
      <c r="G569" s="63">
        <f t="shared" si="206"/>
        <v>10727.9</v>
      </c>
      <c r="H569" s="8"/>
      <c r="I569" s="8"/>
    </row>
    <row r="570" spans="1:9" outlineLevel="2" x14ac:dyDescent="0.25">
      <c r="A570" s="3" t="s">
        <v>9</v>
      </c>
      <c r="B570" s="49" t="s">
        <v>206</v>
      </c>
      <c r="C570" s="49" t="s">
        <v>10</v>
      </c>
      <c r="D570" s="50"/>
      <c r="E570" s="63">
        <f>E571</f>
        <v>10727.9</v>
      </c>
      <c r="F570" s="63">
        <f t="shared" si="206"/>
        <v>10727.9</v>
      </c>
      <c r="G570" s="63">
        <f t="shared" si="206"/>
        <v>10727.9</v>
      </c>
      <c r="H570" s="8"/>
      <c r="I570" s="8"/>
    </row>
    <row r="571" spans="1:9" outlineLevel="2" x14ac:dyDescent="0.25">
      <c r="A571" s="3" t="s">
        <v>207</v>
      </c>
      <c r="B571" s="49" t="s">
        <v>206</v>
      </c>
      <c r="C571" s="49" t="s">
        <v>208</v>
      </c>
      <c r="D571" s="50"/>
      <c r="E571" s="63">
        <f>E572</f>
        <v>10727.9</v>
      </c>
      <c r="F571" s="63">
        <f t="shared" si="206"/>
        <v>10727.9</v>
      </c>
      <c r="G571" s="63">
        <f t="shared" si="206"/>
        <v>10727.9</v>
      </c>
      <c r="H571" s="8"/>
      <c r="I571" s="8"/>
    </row>
    <row r="572" spans="1:9" ht="30" outlineLevel="2" x14ac:dyDescent="0.25">
      <c r="A572" s="3" t="s">
        <v>21</v>
      </c>
      <c r="B572" s="49" t="s">
        <v>206</v>
      </c>
      <c r="C572" s="49" t="s">
        <v>208</v>
      </c>
      <c r="D572" s="50">
        <v>300</v>
      </c>
      <c r="E572" s="63">
        <v>10727.9</v>
      </c>
      <c r="F572" s="63">
        <v>10727.9</v>
      </c>
      <c r="G572" s="63">
        <v>10727.9</v>
      </c>
      <c r="H572" s="8"/>
      <c r="I572" s="8"/>
    </row>
    <row r="573" spans="1:9" outlineLevel="1" x14ac:dyDescent="0.25">
      <c r="A573" s="7" t="s">
        <v>30</v>
      </c>
      <c r="B573" s="49" t="s">
        <v>31</v>
      </c>
      <c r="C573" s="49"/>
      <c r="D573" s="50"/>
      <c r="E573" s="63">
        <f>E574+E587</f>
        <v>40206.300000000003</v>
      </c>
      <c r="F573" s="63">
        <f t="shared" ref="F573:G573" si="207">F574+F587</f>
        <v>54400.100000000006</v>
      </c>
      <c r="G573" s="63">
        <f t="shared" si="207"/>
        <v>53641.1</v>
      </c>
      <c r="H573" s="8"/>
      <c r="I573" s="8"/>
    </row>
    <row r="574" spans="1:9" outlineLevel="2" x14ac:dyDescent="0.25">
      <c r="A574" s="7" t="s">
        <v>9</v>
      </c>
      <c r="B574" s="49" t="s">
        <v>31</v>
      </c>
      <c r="C574" s="49" t="s">
        <v>10</v>
      </c>
      <c r="D574" s="50"/>
      <c r="E574" s="63">
        <f>E579+E575+E577+E583+E585+E581</f>
        <v>9525.6</v>
      </c>
      <c r="F574" s="63">
        <f t="shared" ref="F574:G574" si="208">F579+F575+F577+F583+F585+F581</f>
        <v>9799.4</v>
      </c>
      <c r="G574" s="63">
        <f t="shared" si="208"/>
        <v>10003.1</v>
      </c>
      <c r="H574" s="8"/>
      <c r="I574" s="8"/>
    </row>
    <row r="575" spans="1:9" ht="30" outlineLevel="2" x14ac:dyDescent="0.25">
      <c r="A575" s="3" t="s">
        <v>209</v>
      </c>
      <c r="B575" s="49" t="s">
        <v>31</v>
      </c>
      <c r="C575" s="49" t="s">
        <v>210</v>
      </c>
      <c r="D575" s="50"/>
      <c r="E575" s="63">
        <f>E576</f>
        <v>2432.5</v>
      </c>
      <c r="F575" s="63">
        <f t="shared" ref="F575:G575" si="209">F576</f>
        <v>2642.5</v>
      </c>
      <c r="G575" s="63">
        <f t="shared" si="209"/>
        <v>2852.5</v>
      </c>
      <c r="H575" s="8"/>
      <c r="I575" s="8"/>
    </row>
    <row r="576" spans="1:9" ht="30" outlineLevel="2" x14ac:dyDescent="0.25">
      <c r="A576" s="3" t="s">
        <v>21</v>
      </c>
      <c r="B576" s="49" t="s">
        <v>31</v>
      </c>
      <c r="C576" s="49" t="s">
        <v>210</v>
      </c>
      <c r="D576" s="50">
        <v>300</v>
      </c>
      <c r="E576" s="63">
        <v>2432.5</v>
      </c>
      <c r="F576" s="63">
        <v>2642.5</v>
      </c>
      <c r="G576" s="63">
        <v>2852.5</v>
      </c>
      <c r="H576" s="8"/>
      <c r="I576" s="8"/>
    </row>
    <row r="577" spans="1:9" ht="45" outlineLevel="2" x14ac:dyDescent="0.25">
      <c r="A577" s="3" t="s">
        <v>211</v>
      </c>
      <c r="B577" s="49" t="s">
        <v>31</v>
      </c>
      <c r="C577" s="49" t="s">
        <v>212</v>
      </c>
      <c r="D577" s="50"/>
      <c r="E577" s="63">
        <f>E578</f>
        <v>1948.3</v>
      </c>
      <c r="F577" s="63">
        <f t="shared" ref="F577:G577" si="210">F578</f>
        <v>1948.3</v>
      </c>
      <c r="G577" s="63">
        <f t="shared" si="210"/>
        <v>1948.3</v>
      </c>
      <c r="H577" s="8"/>
      <c r="I577" s="8"/>
    </row>
    <row r="578" spans="1:9" ht="30" outlineLevel="2" x14ac:dyDescent="0.25">
      <c r="A578" s="3" t="s">
        <v>21</v>
      </c>
      <c r="B578" s="49" t="s">
        <v>31</v>
      </c>
      <c r="C578" s="49" t="s">
        <v>212</v>
      </c>
      <c r="D578" s="50">
        <v>300</v>
      </c>
      <c r="E578" s="63">
        <v>1948.3</v>
      </c>
      <c r="F578" s="63">
        <v>1948.3</v>
      </c>
      <c r="G578" s="63">
        <v>1948.3</v>
      </c>
      <c r="H578" s="8"/>
      <c r="I578" s="8"/>
    </row>
    <row r="579" spans="1:9" ht="45" outlineLevel="2" x14ac:dyDescent="0.25">
      <c r="A579" s="12" t="s">
        <v>32</v>
      </c>
      <c r="B579" s="49" t="s">
        <v>31</v>
      </c>
      <c r="C579" s="49" t="s">
        <v>33</v>
      </c>
      <c r="D579" s="50"/>
      <c r="E579" s="63">
        <f>E580</f>
        <v>287.39999999999998</v>
      </c>
      <c r="F579" s="63">
        <f>F580</f>
        <v>287.39999999999998</v>
      </c>
      <c r="G579" s="63">
        <f>G580</f>
        <v>287.39999999999998</v>
      </c>
      <c r="H579" s="8"/>
      <c r="I579" s="8"/>
    </row>
    <row r="580" spans="1:9" ht="30" outlineLevel="2" x14ac:dyDescent="0.25">
      <c r="A580" s="7" t="s">
        <v>21</v>
      </c>
      <c r="B580" s="49" t="s">
        <v>31</v>
      </c>
      <c r="C580" s="49" t="s">
        <v>33</v>
      </c>
      <c r="D580" s="50">
        <v>300</v>
      </c>
      <c r="E580" s="63">
        <v>287.39999999999998</v>
      </c>
      <c r="F580" s="64">
        <v>287.39999999999998</v>
      </c>
      <c r="G580" s="65">
        <v>287.39999999999998</v>
      </c>
      <c r="H580" s="8"/>
      <c r="I580" s="8"/>
    </row>
    <row r="581" spans="1:9" outlineLevel="2" x14ac:dyDescent="0.25">
      <c r="A581" s="3" t="s">
        <v>213</v>
      </c>
      <c r="B581" s="49" t="s">
        <v>31</v>
      </c>
      <c r="C581" s="49" t="s">
        <v>214</v>
      </c>
      <c r="D581" s="50"/>
      <c r="E581" s="63">
        <f>E582</f>
        <v>355</v>
      </c>
      <c r="F581" s="63">
        <f t="shared" ref="F581:G581" si="211">F582</f>
        <v>418.3</v>
      </c>
      <c r="G581" s="63">
        <f t="shared" si="211"/>
        <v>412.1</v>
      </c>
      <c r="H581" s="8"/>
      <c r="I581" s="8"/>
    </row>
    <row r="582" spans="1:9" ht="45" outlineLevel="2" x14ac:dyDescent="0.25">
      <c r="A582" s="3" t="s">
        <v>85</v>
      </c>
      <c r="B582" s="49" t="s">
        <v>31</v>
      </c>
      <c r="C582" s="49" t="s">
        <v>214</v>
      </c>
      <c r="D582" s="50">
        <v>600</v>
      </c>
      <c r="E582" s="63">
        <v>355</v>
      </c>
      <c r="F582" s="63">
        <v>418.3</v>
      </c>
      <c r="G582" s="63">
        <v>412.1</v>
      </c>
      <c r="H582" s="8"/>
      <c r="I582" s="8"/>
    </row>
    <row r="583" spans="1:9" outlineLevel="2" x14ac:dyDescent="0.25">
      <c r="A583" s="3" t="s">
        <v>215</v>
      </c>
      <c r="B583" s="49" t="s">
        <v>31</v>
      </c>
      <c r="C583" s="49" t="s">
        <v>216</v>
      </c>
      <c r="D583" s="50"/>
      <c r="E583" s="63">
        <f>E584</f>
        <v>4500</v>
      </c>
      <c r="F583" s="63">
        <f t="shared" ref="F583:G583" si="212">F584</f>
        <v>4500</v>
      </c>
      <c r="G583" s="63">
        <f t="shared" si="212"/>
        <v>4500</v>
      </c>
      <c r="H583" s="8"/>
      <c r="I583" s="8"/>
    </row>
    <row r="584" spans="1:9" ht="45" outlineLevel="2" x14ac:dyDescent="0.25">
      <c r="A584" s="3" t="s">
        <v>85</v>
      </c>
      <c r="B584" s="49" t="s">
        <v>31</v>
      </c>
      <c r="C584" s="49" t="s">
        <v>216</v>
      </c>
      <c r="D584" s="50">
        <v>600</v>
      </c>
      <c r="E584" s="63">
        <v>4500</v>
      </c>
      <c r="F584" s="63">
        <v>4500</v>
      </c>
      <c r="G584" s="63">
        <v>4500</v>
      </c>
      <c r="H584" s="8"/>
      <c r="I584" s="8"/>
    </row>
    <row r="585" spans="1:9" ht="75" outlineLevel="2" x14ac:dyDescent="0.25">
      <c r="A585" s="3" t="s">
        <v>217</v>
      </c>
      <c r="B585" s="49" t="s">
        <v>31</v>
      </c>
      <c r="C585" s="49" t="s">
        <v>218</v>
      </c>
      <c r="D585" s="50"/>
      <c r="E585" s="63">
        <f>SUM(E586)</f>
        <v>2.4</v>
      </c>
      <c r="F585" s="63">
        <f t="shared" ref="F585:G585" si="213">SUM(F586)</f>
        <v>2.9</v>
      </c>
      <c r="G585" s="63">
        <f t="shared" si="213"/>
        <v>2.8</v>
      </c>
      <c r="H585" s="8"/>
      <c r="I585" s="8"/>
    </row>
    <row r="586" spans="1:9" outlineLevel="2" x14ac:dyDescent="0.25">
      <c r="A586" s="5" t="s">
        <v>42</v>
      </c>
      <c r="B586" s="49" t="s">
        <v>31</v>
      </c>
      <c r="C586" s="49" t="s">
        <v>218</v>
      </c>
      <c r="D586" s="50">
        <v>800</v>
      </c>
      <c r="E586" s="63">
        <v>2.4</v>
      </c>
      <c r="F586" s="63">
        <v>2.9</v>
      </c>
      <c r="G586" s="63">
        <v>2.8</v>
      </c>
      <c r="H586" s="8"/>
      <c r="I586" s="8"/>
    </row>
    <row r="587" spans="1:9" ht="45" outlineLevel="2" x14ac:dyDescent="0.25">
      <c r="A587" s="15" t="s">
        <v>221</v>
      </c>
      <c r="B587" s="57" t="s">
        <v>31</v>
      </c>
      <c r="C587" s="57" t="s">
        <v>222</v>
      </c>
      <c r="D587" s="99"/>
      <c r="E587" s="63">
        <f>E588+E592+E596</f>
        <v>30680.7</v>
      </c>
      <c r="F587" s="63">
        <f>F588+F592+F596</f>
        <v>44600.700000000004</v>
      </c>
      <c r="G587" s="63">
        <f>G588+G592+G596</f>
        <v>43638</v>
      </c>
      <c r="H587" s="8"/>
      <c r="I587" s="8"/>
    </row>
    <row r="588" spans="1:9" ht="45" outlineLevel="2" x14ac:dyDescent="0.25">
      <c r="A588" s="15" t="s">
        <v>471</v>
      </c>
      <c r="B588" s="57" t="s">
        <v>31</v>
      </c>
      <c r="C588" s="57" t="s">
        <v>472</v>
      </c>
      <c r="D588" s="99"/>
      <c r="E588" s="63">
        <f>E589</f>
        <v>979.3</v>
      </c>
      <c r="F588" s="63">
        <f t="shared" ref="F588:G590" si="214">F589</f>
        <v>201</v>
      </c>
      <c r="G588" s="63">
        <f t="shared" si="214"/>
        <v>198</v>
      </c>
      <c r="H588" s="8"/>
      <c r="I588" s="8"/>
    </row>
    <row r="589" spans="1:9" ht="45" outlineLevel="2" x14ac:dyDescent="0.25">
      <c r="A589" s="15" t="s">
        <v>473</v>
      </c>
      <c r="B589" s="57" t="s">
        <v>31</v>
      </c>
      <c r="C589" s="57" t="s">
        <v>474</v>
      </c>
      <c r="D589" s="99"/>
      <c r="E589" s="63">
        <f>E590</f>
        <v>979.3</v>
      </c>
      <c r="F589" s="63">
        <f t="shared" si="214"/>
        <v>201</v>
      </c>
      <c r="G589" s="63">
        <f t="shared" si="214"/>
        <v>198</v>
      </c>
      <c r="H589" s="8"/>
      <c r="I589" s="8"/>
    </row>
    <row r="590" spans="1:9" ht="75" outlineLevel="2" x14ac:dyDescent="0.25">
      <c r="A590" s="15" t="s">
        <v>475</v>
      </c>
      <c r="B590" s="57" t="s">
        <v>476</v>
      </c>
      <c r="C590" s="57" t="s">
        <v>477</v>
      </c>
      <c r="D590" s="99"/>
      <c r="E590" s="63">
        <f>E591</f>
        <v>979.3</v>
      </c>
      <c r="F590" s="63">
        <f t="shared" si="214"/>
        <v>201</v>
      </c>
      <c r="G590" s="63">
        <f t="shared" si="214"/>
        <v>198</v>
      </c>
      <c r="H590" s="8"/>
      <c r="I590" s="8"/>
    </row>
    <row r="591" spans="1:9" ht="30" outlineLevel="2" x14ac:dyDescent="0.25">
      <c r="A591" s="7" t="s">
        <v>21</v>
      </c>
      <c r="B591" s="57" t="s">
        <v>476</v>
      </c>
      <c r="C591" s="57" t="s">
        <v>477</v>
      </c>
      <c r="D591" s="99">
        <v>300</v>
      </c>
      <c r="E591" s="63">
        <v>979.3</v>
      </c>
      <c r="F591" s="66">
        <v>201</v>
      </c>
      <c r="G591" s="68">
        <v>198</v>
      </c>
      <c r="H591" s="8"/>
      <c r="I591" s="8"/>
    </row>
    <row r="592" spans="1:9" ht="30" outlineLevel="2" x14ac:dyDescent="0.25">
      <c r="A592" s="15" t="s">
        <v>478</v>
      </c>
      <c r="B592" s="57" t="s">
        <v>31</v>
      </c>
      <c r="C592" s="57" t="s">
        <v>479</v>
      </c>
      <c r="D592" s="99"/>
      <c r="E592" s="63">
        <f>E593</f>
        <v>4201.4000000000005</v>
      </c>
      <c r="F592" s="63">
        <f>F593</f>
        <v>10499.700000000003</v>
      </c>
      <c r="G592" s="63">
        <f t="shared" ref="G592" si="215">G593</f>
        <v>9540</v>
      </c>
      <c r="H592" s="8"/>
      <c r="I592" s="8"/>
    </row>
    <row r="593" spans="1:9" ht="60" outlineLevel="2" x14ac:dyDescent="0.25">
      <c r="A593" s="15" t="s">
        <v>480</v>
      </c>
      <c r="B593" s="57" t="s">
        <v>31</v>
      </c>
      <c r="C593" s="57" t="s">
        <v>481</v>
      </c>
      <c r="D593" s="99"/>
      <c r="E593" s="63">
        <f>E594</f>
        <v>4201.4000000000005</v>
      </c>
      <c r="F593" s="63">
        <f t="shared" ref="F593:G594" si="216">F594</f>
        <v>10499.700000000003</v>
      </c>
      <c r="G593" s="63">
        <f t="shared" si="216"/>
        <v>9540</v>
      </c>
      <c r="H593" s="8"/>
      <c r="I593" s="8"/>
    </row>
    <row r="594" spans="1:9" s="25" customFormat="1" ht="30" outlineLevel="2" x14ac:dyDescent="0.25">
      <c r="A594" s="15" t="s">
        <v>482</v>
      </c>
      <c r="B594" s="57" t="s">
        <v>31</v>
      </c>
      <c r="C594" s="57" t="s">
        <v>483</v>
      </c>
      <c r="D594" s="99"/>
      <c r="E594" s="63">
        <f>E595</f>
        <v>4201.4000000000005</v>
      </c>
      <c r="F594" s="63">
        <f t="shared" si="216"/>
        <v>10499.700000000003</v>
      </c>
      <c r="G594" s="63">
        <f t="shared" si="216"/>
        <v>9540</v>
      </c>
    </row>
    <row r="595" spans="1:9" s="25" customFormat="1" ht="30" outlineLevel="2" x14ac:dyDescent="0.25">
      <c r="A595" s="7" t="s">
        <v>21</v>
      </c>
      <c r="B595" s="57" t="s">
        <v>31</v>
      </c>
      <c r="C595" s="57" t="s">
        <v>483</v>
      </c>
      <c r="D595" s="99">
        <v>300</v>
      </c>
      <c r="E595" s="63">
        <f>7631.6-3430.2</f>
        <v>4201.4000000000005</v>
      </c>
      <c r="F595" s="63">
        <v>10499.700000000003</v>
      </c>
      <c r="G595" s="63">
        <v>9540</v>
      </c>
    </row>
    <row r="596" spans="1:9" ht="45" outlineLevel="2" x14ac:dyDescent="0.25">
      <c r="A596" s="31" t="s">
        <v>484</v>
      </c>
      <c r="B596" s="57" t="s">
        <v>31</v>
      </c>
      <c r="C596" s="57" t="s">
        <v>485</v>
      </c>
      <c r="D596" s="99"/>
      <c r="E596" s="63">
        <f>E597</f>
        <v>25500</v>
      </c>
      <c r="F596" s="63">
        <f t="shared" ref="F596:G598" si="217">F597</f>
        <v>33900</v>
      </c>
      <c r="G596" s="63">
        <f t="shared" si="217"/>
        <v>33900</v>
      </c>
      <c r="H596" s="8"/>
      <c r="I596" s="8"/>
    </row>
    <row r="597" spans="1:9" ht="45" outlineLevel="2" x14ac:dyDescent="0.25">
      <c r="A597" s="31" t="s">
        <v>486</v>
      </c>
      <c r="B597" s="57" t="s">
        <v>31</v>
      </c>
      <c r="C597" s="57" t="s">
        <v>487</v>
      </c>
      <c r="D597" s="99"/>
      <c r="E597" s="63">
        <f>E598</f>
        <v>25500</v>
      </c>
      <c r="F597" s="63">
        <f t="shared" si="217"/>
        <v>33900</v>
      </c>
      <c r="G597" s="63">
        <f t="shared" si="217"/>
        <v>33900</v>
      </c>
      <c r="H597" s="8"/>
      <c r="I597" s="8"/>
    </row>
    <row r="598" spans="1:9" ht="90" outlineLevel="2" x14ac:dyDescent="0.25">
      <c r="A598" s="31" t="s">
        <v>488</v>
      </c>
      <c r="B598" s="57" t="s">
        <v>31</v>
      </c>
      <c r="C598" s="112" t="s">
        <v>567</v>
      </c>
      <c r="D598" s="99"/>
      <c r="E598" s="63">
        <f>E599</f>
        <v>25500</v>
      </c>
      <c r="F598" s="63">
        <f t="shared" si="217"/>
        <v>33900</v>
      </c>
      <c r="G598" s="63">
        <f t="shared" si="217"/>
        <v>33900</v>
      </c>
      <c r="H598" s="8"/>
      <c r="I598" s="8"/>
    </row>
    <row r="599" spans="1:9" s="25" customFormat="1" ht="23.25" customHeight="1" outlineLevel="2" x14ac:dyDescent="0.25">
      <c r="A599" s="7" t="s">
        <v>21</v>
      </c>
      <c r="B599" s="57" t="s">
        <v>31</v>
      </c>
      <c r="C599" s="112" t="s">
        <v>567</v>
      </c>
      <c r="D599" s="99">
        <v>300</v>
      </c>
      <c r="E599" s="63">
        <v>25500</v>
      </c>
      <c r="F599" s="63">
        <v>33900</v>
      </c>
      <c r="G599" s="63">
        <v>33900</v>
      </c>
    </row>
    <row r="600" spans="1:9" outlineLevel="1" x14ac:dyDescent="0.25">
      <c r="A600" s="22" t="s">
        <v>219</v>
      </c>
      <c r="B600" s="57" t="s">
        <v>220</v>
      </c>
      <c r="C600" s="57"/>
      <c r="D600" s="57"/>
      <c r="E600" s="63">
        <f>E601+E612</f>
        <v>377712.9</v>
      </c>
      <c r="F600" s="63">
        <f>F601+F612</f>
        <v>307589.8</v>
      </c>
      <c r="G600" s="63">
        <f>G601+G612</f>
        <v>394011.4</v>
      </c>
      <c r="H600" s="8"/>
      <c r="I600" s="8"/>
    </row>
    <row r="601" spans="1:9" ht="45" outlineLevel="2" x14ac:dyDescent="0.25">
      <c r="A601" s="22" t="s">
        <v>221</v>
      </c>
      <c r="B601" s="57" t="s">
        <v>220</v>
      </c>
      <c r="C601" s="57" t="s">
        <v>222</v>
      </c>
      <c r="D601" s="57"/>
      <c r="E601" s="63">
        <f>E602</f>
        <v>142517.90000000002</v>
      </c>
      <c r="F601" s="63">
        <f t="shared" ref="F601:G602" si="218">F602</f>
        <v>69422.7</v>
      </c>
      <c r="G601" s="63">
        <f t="shared" si="218"/>
        <v>155763.5</v>
      </c>
      <c r="H601" s="8"/>
      <c r="I601" s="8"/>
    </row>
    <row r="602" spans="1:9" ht="65.25" customHeight="1" outlineLevel="2" x14ac:dyDescent="0.25">
      <c r="A602" s="3" t="s">
        <v>223</v>
      </c>
      <c r="B602" s="57" t="s">
        <v>220</v>
      </c>
      <c r="C602" s="49" t="s">
        <v>224</v>
      </c>
      <c r="D602" s="57"/>
      <c r="E602" s="63">
        <f>E603</f>
        <v>142517.90000000002</v>
      </c>
      <c r="F602" s="63">
        <f t="shared" si="218"/>
        <v>69422.7</v>
      </c>
      <c r="G602" s="63">
        <f t="shared" si="218"/>
        <v>155763.5</v>
      </c>
      <c r="H602" s="8"/>
      <c r="I602" s="8"/>
    </row>
    <row r="603" spans="1:9" ht="75" outlineLevel="2" x14ac:dyDescent="0.25">
      <c r="A603" s="5" t="s">
        <v>225</v>
      </c>
      <c r="B603" s="57" t="s">
        <v>220</v>
      </c>
      <c r="C603" s="49" t="s">
        <v>226</v>
      </c>
      <c r="D603" s="57"/>
      <c r="E603" s="63">
        <f>E604+E606+E610+E608</f>
        <v>142517.90000000002</v>
      </c>
      <c r="F603" s="63">
        <f t="shared" ref="F603:G603" si="219">F604+F606+F610+F608</f>
        <v>69422.7</v>
      </c>
      <c r="G603" s="63">
        <f t="shared" si="219"/>
        <v>155763.5</v>
      </c>
      <c r="H603" s="8"/>
      <c r="I603" s="8"/>
    </row>
    <row r="604" spans="1:9" ht="90" outlineLevel="2" x14ac:dyDescent="0.25">
      <c r="A604" s="56" t="s">
        <v>612</v>
      </c>
      <c r="B604" s="49" t="s">
        <v>220</v>
      </c>
      <c r="C604" s="103" t="s">
        <v>227</v>
      </c>
      <c r="D604" s="50"/>
      <c r="E604" s="63">
        <f>SUM(E605)</f>
        <v>602.9</v>
      </c>
      <c r="F604" s="63">
        <f t="shared" ref="F604:G604" si="220">SUM(F605)</f>
        <v>602.9</v>
      </c>
      <c r="G604" s="63">
        <f t="shared" si="220"/>
        <v>602.9</v>
      </c>
      <c r="H604" s="8"/>
      <c r="I604" s="8"/>
    </row>
    <row r="605" spans="1:9" ht="30" outlineLevel="2" x14ac:dyDescent="0.25">
      <c r="A605" s="3" t="s">
        <v>20</v>
      </c>
      <c r="B605" s="49" t="s">
        <v>220</v>
      </c>
      <c r="C605" s="103" t="s">
        <v>227</v>
      </c>
      <c r="D605" s="50">
        <v>300</v>
      </c>
      <c r="E605" s="63">
        <v>602.9</v>
      </c>
      <c r="F605" s="63">
        <v>602.9</v>
      </c>
      <c r="G605" s="63">
        <v>602.9</v>
      </c>
      <c r="H605" s="8"/>
      <c r="I605" s="8"/>
    </row>
    <row r="606" spans="1:9" ht="81.75" customHeight="1" outlineLevel="2" x14ac:dyDescent="0.25">
      <c r="A606" s="31" t="s">
        <v>489</v>
      </c>
      <c r="B606" s="57" t="s">
        <v>220</v>
      </c>
      <c r="C606" s="49" t="s">
        <v>490</v>
      </c>
      <c r="D606" s="57"/>
      <c r="E606" s="63">
        <f>E607</f>
        <v>846.4</v>
      </c>
      <c r="F606" s="63">
        <f t="shared" ref="F606:G606" si="221">F607</f>
        <v>410.40000000000003</v>
      </c>
      <c r="G606" s="63">
        <f t="shared" si="221"/>
        <v>925.40000000000009</v>
      </c>
      <c r="H606" s="8"/>
      <c r="I606" s="8"/>
    </row>
    <row r="607" spans="1:9" ht="30" outlineLevel="2" x14ac:dyDescent="0.25">
      <c r="A607" s="7" t="s">
        <v>494</v>
      </c>
      <c r="B607" s="57" t="s">
        <v>220</v>
      </c>
      <c r="C607" s="49" t="s">
        <v>490</v>
      </c>
      <c r="D607" s="57" t="s">
        <v>48</v>
      </c>
      <c r="E607" s="63">
        <v>846.4</v>
      </c>
      <c r="F607" s="66">
        <v>410.40000000000003</v>
      </c>
      <c r="G607" s="68">
        <v>925.40000000000009</v>
      </c>
      <c r="H607" s="8"/>
      <c r="I607" s="8"/>
    </row>
    <row r="608" spans="1:9" ht="105" outlineLevel="2" x14ac:dyDescent="0.25">
      <c r="A608" s="40" t="s">
        <v>644</v>
      </c>
      <c r="B608" s="57" t="s">
        <v>220</v>
      </c>
      <c r="C608" s="49" t="s">
        <v>645</v>
      </c>
      <c r="D608" s="57"/>
      <c r="E608" s="63">
        <f>E609</f>
        <v>82494.100000000006</v>
      </c>
      <c r="F608" s="63">
        <f t="shared" ref="F608:G608" si="222">F609</f>
        <v>0</v>
      </c>
      <c r="G608" s="63">
        <f t="shared" si="222"/>
        <v>0</v>
      </c>
      <c r="H608" s="8"/>
      <c r="I608" s="8"/>
    </row>
    <row r="609" spans="1:9" ht="30" outlineLevel="2" x14ac:dyDescent="0.25">
      <c r="A609" s="39" t="s">
        <v>79</v>
      </c>
      <c r="B609" s="57" t="s">
        <v>220</v>
      </c>
      <c r="C609" s="49" t="s">
        <v>645</v>
      </c>
      <c r="D609" s="57" t="s">
        <v>204</v>
      </c>
      <c r="E609" s="63">
        <v>82494.100000000006</v>
      </c>
      <c r="F609" s="66"/>
      <c r="G609" s="68"/>
      <c r="H609" s="8"/>
      <c r="I609" s="8"/>
    </row>
    <row r="610" spans="1:9" ht="60" outlineLevel="2" x14ac:dyDescent="0.25">
      <c r="A610" s="16" t="s">
        <v>491</v>
      </c>
      <c r="B610" s="57" t="s">
        <v>220</v>
      </c>
      <c r="C610" s="49" t="s">
        <v>492</v>
      </c>
      <c r="D610" s="57"/>
      <c r="E610" s="63">
        <f>E611</f>
        <v>58574.5</v>
      </c>
      <c r="F610" s="63">
        <f t="shared" ref="F610:G610" si="223">F611</f>
        <v>68409.399999999994</v>
      </c>
      <c r="G610" s="63">
        <f t="shared" si="223"/>
        <v>154235.20000000001</v>
      </c>
      <c r="H610" s="8"/>
      <c r="I610" s="8"/>
    </row>
    <row r="611" spans="1:9" ht="30" outlineLevel="2" x14ac:dyDescent="0.25">
      <c r="A611" s="16" t="s">
        <v>79</v>
      </c>
      <c r="B611" s="57" t="s">
        <v>220</v>
      </c>
      <c r="C611" s="49" t="s">
        <v>492</v>
      </c>
      <c r="D611" s="57" t="s">
        <v>204</v>
      </c>
      <c r="E611" s="63">
        <v>58574.5</v>
      </c>
      <c r="F611" s="66">
        <v>68409.399999999994</v>
      </c>
      <c r="G611" s="68">
        <v>154235.20000000001</v>
      </c>
      <c r="H611" s="8"/>
      <c r="I611" s="8"/>
    </row>
    <row r="612" spans="1:9" ht="30" outlineLevel="2" x14ac:dyDescent="0.25">
      <c r="A612" s="7" t="s">
        <v>169</v>
      </c>
      <c r="B612" s="49" t="s">
        <v>220</v>
      </c>
      <c r="C612" s="49" t="s">
        <v>170</v>
      </c>
      <c r="D612" s="49"/>
      <c r="E612" s="63">
        <f>E613+E619</f>
        <v>235195</v>
      </c>
      <c r="F612" s="63">
        <f t="shared" ref="F612:G612" si="224">F613+F619</f>
        <v>238167.1</v>
      </c>
      <c r="G612" s="63">
        <f t="shared" si="224"/>
        <v>238247.90000000002</v>
      </c>
      <c r="H612" s="8"/>
      <c r="I612" s="8"/>
    </row>
    <row r="613" spans="1:9" ht="30" outlineLevel="2" x14ac:dyDescent="0.25">
      <c r="A613" s="12" t="s">
        <v>171</v>
      </c>
      <c r="B613" s="49" t="s">
        <v>220</v>
      </c>
      <c r="C613" s="49" t="s">
        <v>172</v>
      </c>
      <c r="D613" s="49"/>
      <c r="E613" s="63">
        <f>E614</f>
        <v>173951.2</v>
      </c>
      <c r="F613" s="63">
        <f t="shared" ref="F613:G614" si="225">F614</f>
        <v>173951.2</v>
      </c>
      <c r="G613" s="63">
        <f t="shared" si="225"/>
        <v>173951.2</v>
      </c>
      <c r="H613" s="8"/>
      <c r="I613" s="8"/>
    </row>
    <row r="614" spans="1:9" ht="45" outlineLevel="2" x14ac:dyDescent="0.25">
      <c r="A614" s="12" t="s">
        <v>348</v>
      </c>
      <c r="B614" s="49" t="s">
        <v>220</v>
      </c>
      <c r="C614" s="49" t="s">
        <v>349</v>
      </c>
      <c r="D614" s="49"/>
      <c r="E614" s="63">
        <f>E615</f>
        <v>173951.2</v>
      </c>
      <c r="F614" s="63">
        <f t="shared" si="225"/>
        <v>173951.2</v>
      </c>
      <c r="G614" s="63">
        <f t="shared" si="225"/>
        <v>173951.2</v>
      </c>
      <c r="H614" s="8"/>
      <c r="I614" s="8"/>
    </row>
    <row r="615" spans="1:9" ht="60" outlineLevel="2" x14ac:dyDescent="0.25">
      <c r="A615" s="37" t="s">
        <v>558</v>
      </c>
      <c r="B615" s="49" t="s">
        <v>220</v>
      </c>
      <c r="C615" s="49" t="s">
        <v>393</v>
      </c>
      <c r="D615" s="50"/>
      <c r="E615" s="63">
        <f>E616+E617+E618</f>
        <v>173951.2</v>
      </c>
      <c r="F615" s="63">
        <f t="shared" ref="F615:G615" si="226">F616+F617+F618</f>
        <v>173951.2</v>
      </c>
      <c r="G615" s="63">
        <f t="shared" si="226"/>
        <v>173951.2</v>
      </c>
      <c r="H615" s="8"/>
      <c r="I615" s="8"/>
    </row>
    <row r="616" spans="1:9" ht="30" outlineLevel="2" x14ac:dyDescent="0.25">
      <c r="A616" s="3" t="s">
        <v>494</v>
      </c>
      <c r="B616" s="49" t="s">
        <v>220</v>
      </c>
      <c r="C616" s="49" t="s">
        <v>393</v>
      </c>
      <c r="D616" s="50">
        <v>200</v>
      </c>
      <c r="E616" s="63">
        <v>17</v>
      </c>
      <c r="F616" s="63">
        <v>17</v>
      </c>
      <c r="G616" s="63">
        <v>17</v>
      </c>
      <c r="H616" s="8"/>
      <c r="I616" s="8"/>
    </row>
    <row r="617" spans="1:9" ht="30" outlineLevel="2" x14ac:dyDescent="0.25">
      <c r="A617" s="3" t="s">
        <v>21</v>
      </c>
      <c r="B617" s="49" t="s">
        <v>220</v>
      </c>
      <c r="C617" s="49" t="s">
        <v>393</v>
      </c>
      <c r="D617" s="50">
        <v>300</v>
      </c>
      <c r="E617" s="63">
        <v>2390</v>
      </c>
      <c r="F617" s="63">
        <v>2390</v>
      </c>
      <c r="G617" s="63">
        <v>2390</v>
      </c>
      <c r="H617" s="8"/>
      <c r="I617" s="8"/>
    </row>
    <row r="618" spans="1:9" ht="45" outlineLevel="2" x14ac:dyDescent="0.25">
      <c r="A618" s="7" t="s">
        <v>85</v>
      </c>
      <c r="B618" s="49" t="s">
        <v>220</v>
      </c>
      <c r="C618" s="49" t="s">
        <v>393</v>
      </c>
      <c r="D618" s="50">
        <v>600</v>
      </c>
      <c r="E618" s="63">
        <v>171544.2</v>
      </c>
      <c r="F618" s="63">
        <v>171544.2</v>
      </c>
      <c r="G618" s="63">
        <v>171544.2</v>
      </c>
      <c r="H618" s="8"/>
      <c r="I618" s="8"/>
    </row>
    <row r="619" spans="1:9" ht="30" outlineLevel="2" x14ac:dyDescent="0.25">
      <c r="A619" s="12" t="s">
        <v>384</v>
      </c>
      <c r="B619" s="49" t="s">
        <v>220</v>
      </c>
      <c r="C619" s="49" t="s">
        <v>385</v>
      </c>
      <c r="D619" s="49"/>
      <c r="E619" s="63">
        <f>E620</f>
        <v>61243.8</v>
      </c>
      <c r="F619" s="63">
        <f t="shared" ref="F619:G619" si="227">F620</f>
        <v>64215.9</v>
      </c>
      <c r="G619" s="63">
        <f t="shared" si="227"/>
        <v>64296.700000000004</v>
      </c>
      <c r="H619" s="8"/>
      <c r="I619" s="8"/>
    </row>
    <row r="620" spans="1:9" ht="45" outlineLevel="2" x14ac:dyDescent="0.25">
      <c r="A620" s="16" t="s">
        <v>394</v>
      </c>
      <c r="B620" s="49" t="s">
        <v>220</v>
      </c>
      <c r="C620" s="49" t="s">
        <v>395</v>
      </c>
      <c r="D620" s="49"/>
      <c r="E620" s="63">
        <f>E621+E624+E627</f>
        <v>61243.8</v>
      </c>
      <c r="F620" s="63">
        <f t="shared" ref="F620:G620" si="228">F621+F624+F627</f>
        <v>64215.9</v>
      </c>
      <c r="G620" s="63">
        <f t="shared" si="228"/>
        <v>64296.700000000004</v>
      </c>
      <c r="H620" s="8"/>
      <c r="I620" s="8"/>
    </row>
    <row r="621" spans="1:9" ht="60" outlineLevel="2" x14ac:dyDescent="0.25">
      <c r="A621" s="7" t="s">
        <v>396</v>
      </c>
      <c r="B621" s="49" t="s">
        <v>220</v>
      </c>
      <c r="C621" s="49" t="s">
        <v>397</v>
      </c>
      <c r="D621" s="50"/>
      <c r="E621" s="63">
        <f>E622+E623</f>
        <v>4850.5999999999995</v>
      </c>
      <c r="F621" s="63">
        <f t="shared" ref="F621:G621" si="229">F622+F623</f>
        <v>5046.0999999999995</v>
      </c>
      <c r="G621" s="63">
        <f t="shared" si="229"/>
        <v>5200.8</v>
      </c>
      <c r="H621" s="8"/>
      <c r="I621" s="8"/>
    </row>
    <row r="622" spans="1:9" ht="30" outlineLevel="2" x14ac:dyDescent="0.25">
      <c r="A622" s="7" t="s">
        <v>494</v>
      </c>
      <c r="B622" s="49" t="s">
        <v>220</v>
      </c>
      <c r="C622" s="49" t="s">
        <v>397</v>
      </c>
      <c r="D622" s="50">
        <v>200</v>
      </c>
      <c r="E622" s="63">
        <v>48.500000000000007</v>
      </c>
      <c r="F622" s="63">
        <v>50.399999999999991</v>
      </c>
      <c r="G622" s="65">
        <v>51.999999999999993</v>
      </c>
      <c r="H622" s="8"/>
      <c r="I622" s="8"/>
    </row>
    <row r="623" spans="1:9" ht="23.25" customHeight="1" outlineLevel="2" x14ac:dyDescent="0.25">
      <c r="A623" s="7" t="s">
        <v>21</v>
      </c>
      <c r="B623" s="49" t="s">
        <v>220</v>
      </c>
      <c r="C623" s="49" t="s">
        <v>397</v>
      </c>
      <c r="D623" s="50">
        <v>300</v>
      </c>
      <c r="E623" s="63">
        <v>4802.0999999999995</v>
      </c>
      <c r="F623" s="63">
        <v>4995.7</v>
      </c>
      <c r="G623" s="65">
        <v>5148.8</v>
      </c>
      <c r="H623" s="8"/>
      <c r="I623" s="8"/>
    </row>
    <row r="624" spans="1:9" ht="90" outlineLevel="2" x14ac:dyDescent="0.25">
      <c r="A624" s="7" t="s">
        <v>398</v>
      </c>
      <c r="B624" s="49" t="s">
        <v>220</v>
      </c>
      <c r="C624" s="49" t="s">
        <v>399</v>
      </c>
      <c r="D624" s="50"/>
      <c r="E624" s="63">
        <f>E625+E626</f>
        <v>282.2</v>
      </c>
      <c r="F624" s="63">
        <f t="shared" ref="F624:G624" si="230">F625+F626</f>
        <v>295.39999999999998</v>
      </c>
      <c r="G624" s="63">
        <f t="shared" si="230"/>
        <v>221.5</v>
      </c>
      <c r="H624" s="8"/>
      <c r="I624" s="8"/>
    </row>
    <row r="625" spans="1:9" ht="30" outlineLevel="2" x14ac:dyDescent="0.25">
      <c r="A625" s="7" t="s">
        <v>494</v>
      </c>
      <c r="B625" s="49" t="s">
        <v>220</v>
      </c>
      <c r="C625" s="49" t="s">
        <v>399</v>
      </c>
      <c r="D625" s="50">
        <v>200</v>
      </c>
      <c r="E625" s="63">
        <v>2.8</v>
      </c>
      <c r="F625" s="63">
        <v>2.9</v>
      </c>
      <c r="G625" s="65">
        <v>2.2000000000000002</v>
      </c>
      <c r="H625" s="8"/>
      <c r="I625" s="8"/>
    </row>
    <row r="626" spans="1:9" s="25" customFormat="1" ht="21.75" customHeight="1" outlineLevel="2" x14ac:dyDescent="0.25">
      <c r="A626" s="7" t="s">
        <v>21</v>
      </c>
      <c r="B626" s="49" t="s">
        <v>220</v>
      </c>
      <c r="C626" s="49" t="s">
        <v>399</v>
      </c>
      <c r="D626" s="50">
        <v>300</v>
      </c>
      <c r="E626" s="63">
        <v>279.39999999999998</v>
      </c>
      <c r="F626" s="63">
        <v>292.5</v>
      </c>
      <c r="G626" s="65">
        <v>219.3</v>
      </c>
    </row>
    <row r="627" spans="1:9" ht="81.75" customHeight="1" outlineLevel="2" x14ac:dyDescent="0.25">
      <c r="A627" s="7" t="s">
        <v>402</v>
      </c>
      <c r="B627" s="49" t="s">
        <v>220</v>
      </c>
      <c r="C627" s="49" t="s">
        <v>403</v>
      </c>
      <c r="D627" s="50"/>
      <c r="E627" s="63">
        <f>E628+E629</f>
        <v>56111</v>
      </c>
      <c r="F627" s="63">
        <f t="shared" ref="F627:G627" si="231">F628+F629</f>
        <v>58874.400000000001</v>
      </c>
      <c r="G627" s="63">
        <f t="shared" si="231"/>
        <v>58874.400000000001</v>
      </c>
      <c r="H627" s="8"/>
      <c r="I627" s="8"/>
    </row>
    <row r="628" spans="1:9" ht="30" outlineLevel="2" x14ac:dyDescent="0.25">
      <c r="A628" s="7" t="s">
        <v>494</v>
      </c>
      <c r="B628" s="49" t="s">
        <v>220</v>
      </c>
      <c r="C628" s="49" t="s">
        <v>403</v>
      </c>
      <c r="D628" s="50">
        <v>200</v>
      </c>
      <c r="E628" s="63">
        <v>500</v>
      </c>
      <c r="F628" s="63">
        <v>500</v>
      </c>
      <c r="G628" s="65">
        <v>500</v>
      </c>
      <c r="H628" s="8"/>
      <c r="I628" s="8"/>
    </row>
    <row r="629" spans="1:9" ht="24" customHeight="1" outlineLevel="2" x14ac:dyDescent="0.25">
      <c r="A629" s="7" t="s">
        <v>21</v>
      </c>
      <c r="B629" s="49" t="s">
        <v>220</v>
      </c>
      <c r="C629" s="49" t="s">
        <v>403</v>
      </c>
      <c r="D629" s="50">
        <v>300</v>
      </c>
      <c r="E629" s="63">
        <v>55611</v>
      </c>
      <c r="F629" s="63">
        <v>58374.400000000001</v>
      </c>
      <c r="G629" s="65">
        <v>58374.400000000001</v>
      </c>
      <c r="H629" s="8"/>
      <c r="I629" s="8"/>
    </row>
    <row r="630" spans="1:9" ht="18" customHeight="1" x14ac:dyDescent="0.25">
      <c r="A630" s="10" t="s">
        <v>228</v>
      </c>
      <c r="B630" s="81" t="s">
        <v>229</v>
      </c>
      <c r="C630" s="81"/>
      <c r="D630" s="96"/>
      <c r="E630" s="73">
        <f>E631+E638+E661</f>
        <v>203354.5</v>
      </c>
      <c r="F630" s="73">
        <f>F631+F638+F661</f>
        <v>184109.7</v>
      </c>
      <c r="G630" s="73">
        <f>G631+G638+G661</f>
        <v>186933.80000000002</v>
      </c>
      <c r="H630" s="8"/>
      <c r="I630" s="8"/>
    </row>
    <row r="631" spans="1:9" outlineLevel="1" x14ac:dyDescent="0.25">
      <c r="A631" s="3" t="s">
        <v>230</v>
      </c>
      <c r="B631" s="49" t="s">
        <v>231</v>
      </c>
      <c r="C631" s="49"/>
      <c r="D631" s="50"/>
      <c r="E631" s="66">
        <f>E632</f>
        <v>40449.600000000006</v>
      </c>
      <c r="F631" s="66">
        <f t="shared" ref="F631:G632" si="232">F632</f>
        <v>41772.400000000001</v>
      </c>
      <c r="G631" s="66">
        <f t="shared" si="232"/>
        <v>43180.3</v>
      </c>
      <c r="H631" s="8"/>
      <c r="I631" s="8"/>
    </row>
    <row r="632" spans="1:9" ht="30" outlineLevel="2" x14ac:dyDescent="0.25">
      <c r="A632" s="3" t="s">
        <v>232</v>
      </c>
      <c r="B632" s="49" t="s">
        <v>231</v>
      </c>
      <c r="C632" s="49" t="s">
        <v>233</v>
      </c>
      <c r="D632" s="50"/>
      <c r="E632" s="66">
        <f>E633</f>
        <v>40449.600000000006</v>
      </c>
      <c r="F632" s="66">
        <f t="shared" si="232"/>
        <v>41772.400000000001</v>
      </c>
      <c r="G632" s="66">
        <f t="shared" si="232"/>
        <v>43180.3</v>
      </c>
      <c r="H632" s="8"/>
      <c r="I632" s="8"/>
    </row>
    <row r="633" spans="1:9" ht="45" outlineLevel="2" x14ac:dyDescent="0.25">
      <c r="A633" s="3" t="s">
        <v>234</v>
      </c>
      <c r="B633" s="49" t="s">
        <v>231</v>
      </c>
      <c r="C633" s="49" t="s">
        <v>235</v>
      </c>
      <c r="D633" s="50"/>
      <c r="E633" s="66">
        <f>E634+E636</f>
        <v>40449.600000000006</v>
      </c>
      <c r="F633" s="66">
        <f t="shared" ref="F633:G633" si="233">F634+F636</f>
        <v>41772.400000000001</v>
      </c>
      <c r="G633" s="66">
        <f t="shared" si="233"/>
        <v>43180.3</v>
      </c>
      <c r="H633" s="8"/>
      <c r="I633" s="8"/>
    </row>
    <row r="634" spans="1:9" ht="45" outlineLevel="2" x14ac:dyDescent="0.25">
      <c r="A634" s="3" t="s">
        <v>84</v>
      </c>
      <c r="B634" s="49" t="s">
        <v>231</v>
      </c>
      <c r="C634" s="49" t="s">
        <v>236</v>
      </c>
      <c r="D634" s="50"/>
      <c r="E634" s="66">
        <f>E635</f>
        <v>35753.100000000006</v>
      </c>
      <c r="F634" s="66">
        <f t="shared" ref="F634:G634" si="234">F635</f>
        <v>36889.9</v>
      </c>
      <c r="G634" s="66">
        <f t="shared" si="234"/>
        <v>38104.400000000001</v>
      </c>
      <c r="H634" s="8"/>
      <c r="I634" s="8"/>
    </row>
    <row r="635" spans="1:9" ht="45" outlineLevel="2" x14ac:dyDescent="0.25">
      <c r="A635" s="3" t="s">
        <v>85</v>
      </c>
      <c r="B635" s="49" t="s">
        <v>231</v>
      </c>
      <c r="C635" s="49" t="s">
        <v>236</v>
      </c>
      <c r="D635" s="50">
        <v>600</v>
      </c>
      <c r="E635" s="63">
        <f>35597.3+155.8</f>
        <v>35753.100000000006</v>
      </c>
      <c r="F635" s="63">
        <v>36889.9</v>
      </c>
      <c r="G635" s="63">
        <v>38104.400000000001</v>
      </c>
      <c r="H635" s="8"/>
      <c r="I635" s="8"/>
    </row>
    <row r="636" spans="1:9" ht="30" outlineLevel="2" x14ac:dyDescent="0.25">
      <c r="A636" s="3" t="s">
        <v>237</v>
      </c>
      <c r="B636" s="49" t="s">
        <v>231</v>
      </c>
      <c r="C636" s="49" t="s">
        <v>238</v>
      </c>
      <c r="D636" s="50"/>
      <c r="E636" s="66">
        <f>E637</f>
        <v>4696.5</v>
      </c>
      <c r="F636" s="66">
        <f t="shared" ref="F636:G636" si="235">F637</f>
        <v>4882.5</v>
      </c>
      <c r="G636" s="66">
        <f t="shared" si="235"/>
        <v>5075.9000000000015</v>
      </c>
      <c r="H636" s="8"/>
      <c r="I636" s="8"/>
    </row>
    <row r="637" spans="1:9" ht="45" outlineLevel="2" x14ac:dyDescent="0.25">
      <c r="A637" s="3" t="s">
        <v>85</v>
      </c>
      <c r="B637" s="49" t="s">
        <v>231</v>
      </c>
      <c r="C637" s="49" t="s">
        <v>238</v>
      </c>
      <c r="D637" s="50">
        <v>600</v>
      </c>
      <c r="E637" s="63">
        <v>4696.5</v>
      </c>
      <c r="F637" s="63">
        <v>4882.5</v>
      </c>
      <c r="G637" s="63">
        <v>5075.9000000000015</v>
      </c>
      <c r="H637" s="8"/>
      <c r="I637" s="8"/>
    </row>
    <row r="638" spans="1:9" outlineLevel="1" x14ac:dyDescent="0.25">
      <c r="A638" s="3" t="s">
        <v>239</v>
      </c>
      <c r="B638" s="49" t="s">
        <v>240</v>
      </c>
      <c r="C638" s="49"/>
      <c r="D638" s="50"/>
      <c r="E638" s="63">
        <f>E639</f>
        <v>35631.199999999997</v>
      </c>
      <c r="F638" s="63">
        <f t="shared" ref="F638:G638" si="236">F639</f>
        <v>6766.2</v>
      </c>
      <c r="G638" s="63">
        <f t="shared" si="236"/>
        <v>7011.2999999999993</v>
      </c>
      <c r="H638" s="8"/>
      <c r="I638" s="8"/>
    </row>
    <row r="639" spans="1:9" ht="30" outlineLevel="2" x14ac:dyDescent="0.25">
      <c r="A639" s="3" t="s">
        <v>241</v>
      </c>
      <c r="B639" s="49" t="s">
        <v>240</v>
      </c>
      <c r="C639" s="49" t="s">
        <v>233</v>
      </c>
      <c r="D639" s="50"/>
      <c r="E639" s="63">
        <f>E643+E648+E640</f>
        <v>35631.199999999997</v>
      </c>
      <c r="F639" s="63">
        <f t="shared" ref="F639" si="237">F643+F648+F640</f>
        <v>6766.2</v>
      </c>
      <c r="G639" s="63">
        <f>G643+G648+G640+G658</f>
        <v>7011.2999999999993</v>
      </c>
      <c r="H639" s="8"/>
      <c r="I639" s="8"/>
    </row>
    <row r="640" spans="1:9" ht="45" outlineLevel="2" x14ac:dyDescent="0.25">
      <c r="A640" s="3" t="s">
        <v>234</v>
      </c>
      <c r="B640" s="49" t="s">
        <v>240</v>
      </c>
      <c r="C640" s="49" t="s">
        <v>235</v>
      </c>
      <c r="D640" s="50"/>
      <c r="E640" s="63">
        <f>E641</f>
        <v>0</v>
      </c>
      <c r="F640" s="63">
        <f t="shared" ref="F640:G641" si="238">F641</f>
        <v>0</v>
      </c>
      <c r="G640" s="63">
        <f t="shared" si="238"/>
        <v>21.4</v>
      </c>
      <c r="H640" s="8"/>
      <c r="I640" s="8"/>
    </row>
    <row r="641" spans="1:9" ht="30" outlineLevel="2" x14ac:dyDescent="0.25">
      <c r="A641" s="3" t="s">
        <v>646</v>
      </c>
      <c r="B641" s="49" t="s">
        <v>240</v>
      </c>
      <c r="C641" s="49" t="s">
        <v>647</v>
      </c>
      <c r="D641" s="50"/>
      <c r="E641" s="63">
        <f>E642</f>
        <v>0</v>
      </c>
      <c r="F641" s="63">
        <f t="shared" si="238"/>
        <v>0</v>
      </c>
      <c r="G641" s="63">
        <f t="shared" si="238"/>
        <v>21.4</v>
      </c>
      <c r="H641" s="8"/>
      <c r="I641" s="8"/>
    </row>
    <row r="642" spans="1:9" ht="45" outlineLevel="2" x14ac:dyDescent="0.25">
      <c r="A642" s="3" t="s">
        <v>85</v>
      </c>
      <c r="B642" s="49" t="s">
        <v>240</v>
      </c>
      <c r="C642" s="49" t="s">
        <v>647</v>
      </c>
      <c r="D642" s="50">
        <v>600</v>
      </c>
      <c r="E642" s="63"/>
      <c r="F642" s="63"/>
      <c r="G642" s="63">
        <v>21.4</v>
      </c>
      <c r="H642" s="8"/>
      <c r="I642" s="8"/>
    </row>
    <row r="643" spans="1:9" ht="45" outlineLevel="2" x14ac:dyDescent="0.25">
      <c r="A643" s="3" t="s">
        <v>242</v>
      </c>
      <c r="B643" s="49" t="s">
        <v>240</v>
      </c>
      <c r="C643" s="49" t="s">
        <v>243</v>
      </c>
      <c r="D643" s="50"/>
      <c r="E643" s="66">
        <f>E644+E646</f>
        <v>28868.7</v>
      </c>
      <c r="F643" s="66">
        <f t="shared" ref="F643:G644" si="239">F644</f>
        <v>100</v>
      </c>
      <c r="G643" s="66">
        <f t="shared" si="239"/>
        <v>100</v>
      </c>
      <c r="H643" s="8"/>
      <c r="I643" s="8"/>
    </row>
    <row r="644" spans="1:9" ht="45" outlineLevel="2" x14ac:dyDescent="0.25">
      <c r="A644" s="3" t="s">
        <v>244</v>
      </c>
      <c r="B644" s="49" t="s">
        <v>240</v>
      </c>
      <c r="C644" s="49" t="s">
        <v>245</v>
      </c>
      <c r="D644" s="50"/>
      <c r="E644" s="66">
        <f>E645</f>
        <v>312.10000000000002</v>
      </c>
      <c r="F644" s="66">
        <f t="shared" si="239"/>
        <v>100</v>
      </c>
      <c r="G644" s="66">
        <f t="shared" si="239"/>
        <v>100</v>
      </c>
      <c r="H644" s="8"/>
      <c r="I644" s="8"/>
    </row>
    <row r="645" spans="1:9" ht="30" outlineLevel="2" x14ac:dyDescent="0.25">
      <c r="A645" s="3" t="s">
        <v>494</v>
      </c>
      <c r="B645" s="49" t="s">
        <v>240</v>
      </c>
      <c r="C645" s="49" t="s">
        <v>245</v>
      </c>
      <c r="D645" s="50">
        <v>200</v>
      </c>
      <c r="E645" s="63">
        <v>312.10000000000002</v>
      </c>
      <c r="F645" s="63">
        <v>100</v>
      </c>
      <c r="G645" s="63">
        <v>100</v>
      </c>
      <c r="H645" s="8"/>
      <c r="I645" s="8"/>
    </row>
    <row r="646" spans="1:9" ht="45" outlineLevel="2" x14ac:dyDescent="0.25">
      <c r="A646" s="3" t="s">
        <v>613</v>
      </c>
      <c r="B646" s="49" t="s">
        <v>240</v>
      </c>
      <c r="C646" s="49" t="s">
        <v>614</v>
      </c>
      <c r="D646" s="50"/>
      <c r="E646" s="63">
        <f>E647</f>
        <v>28556.600000000002</v>
      </c>
      <c r="F646" s="63">
        <f t="shared" ref="F646:G646" si="240">F647</f>
        <v>0</v>
      </c>
      <c r="G646" s="63">
        <f t="shared" si="240"/>
        <v>0</v>
      </c>
      <c r="H646" s="8"/>
      <c r="I646" s="8"/>
    </row>
    <row r="647" spans="1:9" ht="45" outlineLevel="2" x14ac:dyDescent="0.25">
      <c r="A647" s="3" t="s">
        <v>85</v>
      </c>
      <c r="B647" s="49" t="s">
        <v>240</v>
      </c>
      <c r="C647" s="49" t="s">
        <v>614</v>
      </c>
      <c r="D647" s="50">
        <v>600</v>
      </c>
      <c r="E647" s="63">
        <v>28556.600000000002</v>
      </c>
      <c r="F647" s="63"/>
      <c r="G647" s="63"/>
      <c r="H647" s="8"/>
      <c r="I647" s="8"/>
    </row>
    <row r="648" spans="1:9" ht="45" outlineLevel="2" x14ac:dyDescent="0.25">
      <c r="A648" s="5" t="s">
        <v>246</v>
      </c>
      <c r="B648" s="49" t="s">
        <v>240</v>
      </c>
      <c r="C648" s="49" t="s">
        <v>247</v>
      </c>
      <c r="D648" s="50"/>
      <c r="E648" s="66">
        <f>E649+E652+E654+E656</f>
        <v>6762.5</v>
      </c>
      <c r="F648" s="66">
        <f t="shared" ref="F648:G648" si="241">F649+F652+F654+F656</f>
        <v>6666.2</v>
      </c>
      <c r="G648" s="66">
        <f t="shared" si="241"/>
        <v>6418.5</v>
      </c>
      <c r="H648" s="8"/>
      <c r="I648" s="8"/>
    </row>
    <row r="649" spans="1:9" ht="30" outlineLevel="2" x14ac:dyDescent="0.25">
      <c r="A649" s="3" t="s">
        <v>248</v>
      </c>
      <c r="B649" s="49" t="s">
        <v>240</v>
      </c>
      <c r="C649" s="49" t="s">
        <v>249</v>
      </c>
      <c r="D649" s="50"/>
      <c r="E649" s="66">
        <f>E650+E651</f>
        <v>4986.2</v>
      </c>
      <c r="F649" s="66">
        <f t="shared" ref="F649:G649" si="242">F650+F651</f>
        <v>5466.2</v>
      </c>
      <c r="G649" s="66">
        <f t="shared" si="242"/>
        <v>5366.3</v>
      </c>
      <c r="H649" s="8"/>
      <c r="I649" s="8"/>
    </row>
    <row r="650" spans="1:9" ht="75" outlineLevel="2" x14ac:dyDescent="0.25">
      <c r="A650" s="3" t="s">
        <v>13</v>
      </c>
      <c r="B650" s="49" t="s">
        <v>240</v>
      </c>
      <c r="C650" s="49" t="s">
        <v>249</v>
      </c>
      <c r="D650" s="50">
        <v>100</v>
      </c>
      <c r="E650" s="63">
        <v>2000</v>
      </c>
      <c r="F650" s="63">
        <v>2000</v>
      </c>
      <c r="G650" s="63">
        <v>2000</v>
      </c>
      <c r="H650" s="8"/>
      <c r="I650" s="8"/>
    </row>
    <row r="651" spans="1:9" ht="30" outlineLevel="2" x14ac:dyDescent="0.25">
      <c r="A651" s="3" t="s">
        <v>494</v>
      </c>
      <c r="B651" s="49" t="s">
        <v>240</v>
      </c>
      <c r="C651" s="49" t="s">
        <v>249</v>
      </c>
      <c r="D651" s="50">
        <v>200</v>
      </c>
      <c r="E651" s="63">
        <f>2512.7-76.3+24+525.8</f>
        <v>2986.2</v>
      </c>
      <c r="F651" s="63">
        <v>3466.2</v>
      </c>
      <c r="G651" s="63">
        <v>3366.3</v>
      </c>
      <c r="H651" s="8"/>
      <c r="I651" s="8"/>
    </row>
    <row r="652" spans="1:9" ht="45" outlineLevel="2" x14ac:dyDescent="0.25">
      <c r="A652" s="6" t="s">
        <v>250</v>
      </c>
      <c r="B652" s="49" t="s">
        <v>240</v>
      </c>
      <c r="C652" s="49" t="s">
        <v>251</v>
      </c>
      <c r="D652" s="50"/>
      <c r="E652" s="66">
        <f>E653</f>
        <v>1045</v>
      </c>
      <c r="F652" s="66">
        <f t="shared" ref="F652:G652" si="243">F653</f>
        <v>600</v>
      </c>
      <c r="G652" s="66">
        <f t="shared" si="243"/>
        <v>452.2</v>
      </c>
      <c r="H652" s="8"/>
      <c r="I652" s="8"/>
    </row>
    <row r="653" spans="1:9" ht="30" outlineLevel="2" x14ac:dyDescent="0.25">
      <c r="A653" s="3" t="s">
        <v>494</v>
      </c>
      <c r="B653" s="49" t="s">
        <v>240</v>
      </c>
      <c r="C653" s="49" t="s">
        <v>251</v>
      </c>
      <c r="D653" s="58">
        <v>200</v>
      </c>
      <c r="E653" s="63">
        <v>1045</v>
      </c>
      <c r="F653" s="63">
        <v>600</v>
      </c>
      <c r="G653" s="63">
        <v>452.2</v>
      </c>
      <c r="H653" s="8"/>
      <c r="I653" s="8"/>
    </row>
    <row r="654" spans="1:9" outlineLevel="2" x14ac:dyDescent="0.25">
      <c r="A654" s="6" t="s">
        <v>252</v>
      </c>
      <c r="B654" s="49" t="s">
        <v>240</v>
      </c>
      <c r="C654" s="49" t="s">
        <v>253</v>
      </c>
      <c r="D654" s="58"/>
      <c r="E654" s="66">
        <f>E655</f>
        <v>496.3</v>
      </c>
      <c r="F654" s="66">
        <f t="shared" ref="F654:G654" si="244">F655</f>
        <v>500</v>
      </c>
      <c r="G654" s="66">
        <f t="shared" si="244"/>
        <v>500</v>
      </c>
      <c r="H654" s="8"/>
      <c r="I654" s="8"/>
    </row>
    <row r="655" spans="1:9" ht="45" outlineLevel="2" x14ac:dyDescent="0.25">
      <c r="A655" s="3" t="s">
        <v>85</v>
      </c>
      <c r="B655" s="49" t="s">
        <v>240</v>
      </c>
      <c r="C655" s="49" t="s">
        <v>253</v>
      </c>
      <c r="D655" s="58">
        <v>600</v>
      </c>
      <c r="E655" s="63">
        <f>420+76.3</f>
        <v>496.3</v>
      </c>
      <c r="F655" s="63">
        <v>500</v>
      </c>
      <c r="G655" s="63">
        <v>500</v>
      </c>
      <c r="H655" s="8"/>
      <c r="I655" s="8"/>
    </row>
    <row r="656" spans="1:9" ht="45" outlineLevel="2" x14ac:dyDescent="0.25">
      <c r="A656" s="3" t="s">
        <v>254</v>
      </c>
      <c r="B656" s="49" t="s">
        <v>240</v>
      </c>
      <c r="C656" s="49" t="s">
        <v>255</v>
      </c>
      <c r="D656" s="50"/>
      <c r="E656" s="66">
        <f>E657</f>
        <v>235</v>
      </c>
      <c r="F656" s="66">
        <f t="shared" ref="F656:G656" si="245">F657</f>
        <v>100</v>
      </c>
      <c r="G656" s="66">
        <f t="shared" si="245"/>
        <v>100</v>
      </c>
      <c r="H656" s="8"/>
      <c r="I656" s="8"/>
    </row>
    <row r="657" spans="1:9" ht="30" outlineLevel="2" x14ac:dyDescent="0.25">
      <c r="A657" s="3" t="s">
        <v>494</v>
      </c>
      <c r="B657" s="49" t="s">
        <v>240</v>
      </c>
      <c r="C657" s="49" t="s">
        <v>255</v>
      </c>
      <c r="D657" s="50">
        <v>200</v>
      </c>
      <c r="E657" s="63">
        <v>235</v>
      </c>
      <c r="F657" s="63">
        <v>100</v>
      </c>
      <c r="G657" s="63">
        <v>100</v>
      </c>
      <c r="H657" s="8"/>
      <c r="I657" s="8"/>
    </row>
    <row r="658" spans="1:9" ht="45" outlineLevel="2" x14ac:dyDescent="0.25">
      <c r="A658" s="61" t="s">
        <v>650</v>
      </c>
      <c r="B658" s="49" t="s">
        <v>240</v>
      </c>
      <c r="C658" s="49" t="s">
        <v>648</v>
      </c>
      <c r="D658" s="50"/>
      <c r="E658" s="63">
        <f t="shared" ref="E658:G659" si="246">E659</f>
        <v>0</v>
      </c>
      <c r="F658" s="63">
        <f t="shared" si="246"/>
        <v>0</v>
      </c>
      <c r="G658" s="63">
        <f t="shared" si="246"/>
        <v>471.4</v>
      </c>
      <c r="H658" s="8"/>
      <c r="I658" s="8"/>
    </row>
    <row r="659" spans="1:9" ht="30" outlineLevel="2" x14ac:dyDescent="0.25">
      <c r="A659" s="3" t="s">
        <v>646</v>
      </c>
      <c r="B659" s="49" t="s">
        <v>240</v>
      </c>
      <c r="C659" s="49" t="s">
        <v>649</v>
      </c>
      <c r="D659" s="50"/>
      <c r="E659" s="63">
        <f t="shared" si="246"/>
        <v>0</v>
      </c>
      <c r="F659" s="63">
        <f t="shared" si="246"/>
        <v>0</v>
      </c>
      <c r="G659" s="63">
        <f t="shared" si="246"/>
        <v>471.4</v>
      </c>
      <c r="H659" s="8"/>
      <c r="I659" s="8"/>
    </row>
    <row r="660" spans="1:9" ht="45" outlineLevel="2" x14ac:dyDescent="0.25">
      <c r="A660" s="3" t="s">
        <v>85</v>
      </c>
      <c r="B660" s="49" t="s">
        <v>240</v>
      </c>
      <c r="C660" s="49" t="s">
        <v>649</v>
      </c>
      <c r="D660" s="50">
        <v>600</v>
      </c>
      <c r="E660" s="63"/>
      <c r="F660" s="63"/>
      <c r="G660" s="63">
        <v>471.4</v>
      </c>
      <c r="H660" s="8"/>
      <c r="I660" s="8"/>
    </row>
    <row r="661" spans="1:9" outlineLevel="1" x14ac:dyDescent="0.25">
      <c r="A661" s="3" t="s">
        <v>615</v>
      </c>
      <c r="B661" s="49" t="s">
        <v>616</v>
      </c>
      <c r="C661" s="49"/>
      <c r="D661" s="50"/>
      <c r="E661" s="63">
        <f>E667+E662</f>
        <v>127273.7</v>
      </c>
      <c r="F661" s="63">
        <f t="shared" ref="F661:G661" si="247">F667+F662</f>
        <v>135571.1</v>
      </c>
      <c r="G661" s="63">
        <f t="shared" si="247"/>
        <v>136742.20000000001</v>
      </c>
      <c r="H661" s="8"/>
      <c r="I661" s="8"/>
    </row>
    <row r="662" spans="1:9" ht="30" outlineLevel="2" x14ac:dyDescent="0.25">
      <c r="A662" s="40" t="s">
        <v>169</v>
      </c>
      <c r="B662" s="49" t="s">
        <v>616</v>
      </c>
      <c r="C662" s="49" t="s">
        <v>170</v>
      </c>
      <c r="D662" s="50"/>
      <c r="E662" s="63">
        <f>E663</f>
        <v>100878.7</v>
      </c>
      <c r="F662" s="63">
        <f t="shared" ref="F662:G665" si="248">F663</f>
        <v>107643.6</v>
      </c>
      <c r="G662" s="63">
        <f t="shared" si="248"/>
        <v>107993.60000000001</v>
      </c>
      <c r="H662" s="8"/>
      <c r="I662" s="8"/>
    </row>
    <row r="663" spans="1:9" ht="30" outlineLevel="2" x14ac:dyDescent="0.25">
      <c r="A663" s="53" t="s">
        <v>171</v>
      </c>
      <c r="B663" s="49" t="s">
        <v>616</v>
      </c>
      <c r="C663" s="49" t="s">
        <v>172</v>
      </c>
      <c r="D663" s="50"/>
      <c r="E663" s="63">
        <f>E664</f>
        <v>100878.7</v>
      </c>
      <c r="F663" s="63">
        <f t="shared" si="248"/>
        <v>107643.6</v>
      </c>
      <c r="G663" s="63">
        <f t="shared" si="248"/>
        <v>107993.60000000001</v>
      </c>
      <c r="H663" s="8"/>
      <c r="I663" s="8"/>
    </row>
    <row r="664" spans="1:9" ht="45" outlineLevel="2" x14ac:dyDescent="0.25">
      <c r="A664" s="53" t="s">
        <v>348</v>
      </c>
      <c r="B664" s="49" t="s">
        <v>616</v>
      </c>
      <c r="C664" s="49" t="s">
        <v>349</v>
      </c>
      <c r="D664" s="50"/>
      <c r="E664" s="63">
        <f>E665</f>
        <v>100878.7</v>
      </c>
      <c r="F664" s="63">
        <f t="shared" si="248"/>
        <v>107643.6</v>
      </c>
      <c r="G664" s="63">
        <f t="shared" si="248"/>
        <v>107993.60000000001</v>
      </c>
      <c r="H664" s="8"/>
      <c r="I664" s="8"/>
    </row>
    <row r="665" spans="1:9" ht="45" outlineLevel="2" x14ac:dyDescent="0.25">
      <c r="A665" s="53" t="s">
        <v>674</v>
      </c>
      <c r="B665" s="49" t="s">
        <v>616</v>
      </c>
      <c r="C665" s="49" t="s">
        <v>350</v>
      </c>
      <c r="D665" s="50"/>
      <c r="E665" s="63">
        <f>E666</f>
        <v>100878.7</v>
      </c>
      <c r="F665" s="63">
        <f t="shared" si="248"/>
        <v>107643.6</v>
      </c>
      <c r="G665" s="63">
        <f t="shared" si="248"/>
        <v>107993.60000000001</v>
      </c>
      <c r="H665" s="8"/>
      <c r="I665" s="8"/>
    </row>
    <row r="666" spans="1:9" ht="45" outlineLevel="2" x14ac:dyDescent="0.25">
      <c r="A666" s="3" t="s">
        <v>85</v>
      </c>
      <c r="B666" s="49" t="s">
        <v>616</v>
      </c>
      <c r="C666" s="49" t="s">
        <v>350</v>
      </c>
      <c r="D666" s="50">
        <v>600</v>
      </c>
      <c r="E666" s="63">
        <v>100878.7</v>
      </c>
      <c r="F666" s="63">
        <v>107643.6</v>
      </c>
      <c r="G666" s="63">
        <v>107993.60000000001</v>
      </c>
      <c r="H666" s="8"/>
      <c r="I666" s="8"/>
    </row>
    <row r="667" spans="1:9" ht="30" outlineLevel="2" x14ac:dyDescent="0.25">
      <c r="A667" s="3" t="s">
        <v>241</v>
      </c>
      <c r="B667" s="49" t="s">
        <v>616</v>
      </c>
      <c r="C667" s="49" t="s">
        <v>233</v>
      </c>
      <c r="D667" s="50"/>
      <c r="E667" s="63">
        <f>E668</f>
        <v>26395</v>
      </c>
      <c r="F667" s="63">
        <f t="shared" ref="F667:G669" si="249">F668</f>
        <v>27927.5</v>
      </c>
      <c r="G667" s="63">
        <f t="shared" si="249"/>
        <v>28748.6</v>
      </c>
      <c r="H667" s="8"/>
      <c r="I667" s="8"/>
    </row>
    <row r="668" spans="1:9" ht="45" outlineLevel="2" x14ac:dyDescent="0.25">
      <c r="A668" s="3" t="s">
        <v>234</v>
      </c>
      <c r="B668" s="49" t="s">
        <v>616</v>
      </c>
      <c r="C668" s="49" t="s">
        <v>617</v>
      </c>
      <c r="D668" s="50"/>
      <c r="E668" s="63">
        <f>E669</f>
        <v>26395</v>
      </c>
      <c r="F668" s="63">
        <f t="shared" si="249"/>
        <v>27927.5</v>
      </c>
      <c r="G668" s="63">
        <f t="shared" si="249"/>
        <v>28748.6</v>
      </c>
      <c r="H668" s="8"/>
      <c r="I668" s="8"/>
    </row>
    <row r="669" spans="1:9" ht="30" outlineLevel="2" x14ac:dyDescent="0.25">
      <c r="A669" s="61" t="s">
        <v>237</v>
      </c>
      <c r="B669" s="49" t="s">
        <v>616</v>
      </c>
      <c r="C669" s="49" t="s">
        <v>238</v>
      </c>
      <c r="D669" s="50"/>
      <c r="E669" s="63">
        <f>E670</f>
        <v>26395</v>
      </c>
      <c r="F669" s="63">
        <f t="shared" si="249"/>
        <v>27927.5</v>
      </c>
      <c r="G669" s="63">
        <f t="shared" si="249"/>
        <v>28748.6</v>
      </c>
      <c r="H669" s="8"/>
      <c r="I669" s="8"/>
    </row>
    <row r="670" spans="1:9" ht="45" outlineLevel="2" x14ac:dyDescent="0.25">
      <c r="A670" s="3" t="s">
        <v>85</v>
      </c>
      <c r="B670" s="49" t="s">
        <v>616</v>
      </c>
      <c r="C670" s="49" t="s">
        <v>238</v>
      </c>
      <c r="D670" s="50">
        <v>600</v>
      </c>
      <c r="E670" s="63">
        <v>26395</v>
      </c>
      <c r="F670" s="63">
        <v>27927.5</v>
      </c>
      <c r="G670" s="63">
        <v>28748.6</v>
      </c>
      <c r="H670" s="8"/>
      <c r="I670" s="8"/>
    </row>
    <row r="671" spans="1:9" x14ac:dyDescent="0.25">
      <c r="A671" s="20" t="s">
        <v>256</v>
      </c>
      <c r="B671" s="83" t="s">
        <v>257</v>
      </c>
      <c r="C671" s="83"/>
      <c r="D671" s="101"/>
      <c r="E671" s="73">
        <f>E672</f>
        <v>29928.6</v>
      </c>
      <c r="F671" s="73">
        <f t="shared" ref="F671:G674" si="250">F672</f>
        <v>31125.4</v>
      </c>
      <c r="G671" s="73">
        <f t="shared" si="250"/>
        <v>32388.9</v>
      </c>
      <c r="H671" s="8"/>
      <c r="I671" s="8"/>
    </row>
    <row r="672" spans="1:9" outlineLevel="1" x14ac:dyDescent="0.25">
      <c r="A672" s="15" t="s">
        <v>258</v>
      </c>
      <c r="B672" s="57" t="s">
        <v>259</v>
      </c>
      <c r="C672" s="57"/>
      <c r="D672" s="58"/>
      <c r="E672" s="63">
        <f>E673</f>
        <v>29928.6</v>
      </c>
      <c r="F672" s="63">
        <f t="shared" si="250"/>
        <v>31125.4</v>
      </c>
      <c r="G672" s="63">
        <f t="shared" si="250"/>
        <v>32388.9</v>
      </c>
      <c r="H672" s="8"/>
      <c r="I672" s="8"/>
    </row>
    <row r="673" spans="1:9" s="25" customFormat="1" outlineLevel="2" x14ac:dyDescent="0.25">
      <c r="A673" s="16" t="s">
        <v>9</v>
      </c>
      <c r="B673" s="57" t="s">
        <v>259</v>
      </c>
      <c r="C673" s="57" t="s">
        <v>10</v>
      </c>
      <c r="D673" s="58"/>
      <c r="E673" s="63">
        <f>E674</f>
        <v>29928.6</v>
      </c>
      <c r="F673" s="63">
        <f t="shared" si="250"/>
        <v>31125.4</v>
      </c>
      <c r="G673" s="63">
        <f t="shared" si="250"/>
        <v>32388.9</v>
      </c>
    </row>
    <row r="674" spans="1:9" ht="45" outlineLevel="2" x14ac:dyDescent="0.25">
      <c r="A674" s="16" t="s">
        <v>84</v>
      </c>
      <c r="B674" s="57" t="s">
        <v>259</v>
      </c>
      <c r="C674" s="57" t="s">
        <v>60</v>
      </c>
      <c r="D674" s="58"/>
      <c r="E674" s="63">
        <f>E675</f>
        <v>29928.6</v>
      </c>
      <c r="F674" s="63">
        <f t="shared" si="250"/>
        <v>31125.4</v>
      </c>
      <c r="G674" s="63">
        <f t="shared" si="250"/>
        <v>32388.9</v>
      </c>
      <c r="H674" s="8"/>
      <c r="I674" s="8"/>
    </row>
    <row r="675" spans="1:9" ht="36.75" customHeight="1" outlineLevel="2" x14ac:dyDescent="0.25">
      <c r="A675" s="16" t="s">
        <v>85</v>
      </c>
      <c r="B675" s="57" t="s">
        <v>259</v>
      </c>
      <c r="C675" s="57" t="s">
        <v>60</v>
      </c>
      <c r="D675" s="58">
        <v>600</v>
      </c>
      <c r="E675" s="63">
        <f>29270.6+658</f>
        <v>29928.6</v>
      </c>
      <c r="F675" s="63">
        <v>31125.4</v>
      </c>
      <c r="G675" s="63">
        <v>32388.9</v>
      </c>
      <c r="H675" s="8"/>
      <c r="I675" s="8"/>
    </row>
    <row r="676" spans="1:9" ht="29.25" x14ac:dyDescent="0.25">
      <c r="A676" s="10" t="s">
        <v>260</v>
      </c>
      <c r="B676" s="81" t="s">
        <v>261</v>
      </c>
      <c r="C676" s="81"/>
      <c r="D676" s="96"/>
      <c r="E676" s="73">
        <f>E677</f>
        <v>64499.5</v>
      </c>
      <c r="F676" s="73">
        <f t="shared" ref="F676:G679" si="251">F677</f>
        <v>66633</v>
      </c>
      <c r="G676" s="73">
        <f t="shared" si="251"/>
        <v>68735</v>
      </c>
      <c r="H676" s="8"/>
      <c r="I676" s="8"/>
    </row>
    <row r="677" spans="1:9" ht="30" outlineLevel="1" x14ac:dyDescent="0.25">
      <c r="A677" s="7" t="s">
        <v>262</v>
      </c>
      <c r="B677" s="49" t="s">
        <v>263</v>
      </c>
      <c r="C677" s="49"/>
      <c r="D677" s="50"/>
      <c r="E677" s="63">
        <f>E678</f>
        <v>64499.5</v>
      </c>
      <c r="F677" s="63">
        <f t="shared" si="251"/>
        <v>66633</v>
      </c>
      <c r="G677" s="63">
        <f t="shared" si="251"/>
        <v>68735</v>
      </c>
      <c r="H677" s="8"/>
      <c r="I677" s="8"/>
    </row>
    <row r="678" spans="1:9" outlineLevel="2" x14ac:dyDescent="0.25">
      <c r="A678" s="7" t="s">
        <v>9</v>
      </c>
      <c r="B678" s="49" t="s">
        <v>263</v>
      </c>
      <c r="C678" s="49" t="s">
        <v>10</v>
      </c>
      <c r="D678" s="50"/>
      <c r="E678" s="63">
        <f>E679</f>
        <v>64499.5</v>
      </c>
      <c r="F678" s="63">
        <f t="shared" si="251"/>
        <v>66633</v>
      </c>
      <c r="G678" s="63">
        <f t="shared" si="251"/>
        <v>68735</v>
      </c>
      <c r="H678" s="8"/>
      <c r="I678" s="8"/>
    </row>
    <row r="679" spans="1:9" outlineLevel="2" x14ac:dyDescent="0.25">
      <c r="A679" s="7" t="s">
        <v>264</v>
      </c>
      <c r="B679" s="49" t="s">
        <v>263</v>
      </c>
      <c r="C679" s="49" t="s">
        <v>265</v>
      </c>
      <c r="D679" s="50"/>
      <c r="E679" s="63">
        <f>E680</f>
        <v>64499.5</v>
      </c>
      <c r="F679" s="63">
        <f t="shared" si="251"/>
        <v>66633</v>
      </c>
      <c r="G679" s="63">
        <f t="shared" si="251"/>
        <v>68735</v>
      </c>
      <c r="H679" s="8"/>
      <c r="I679" s="8"/>
    </row>
    <row r="680" spans="1:9" ht="30" outlineLevel="2" x14ac:dyDescent="0.25">
      <c r="A680" s="7" t="s">
        <v>266</v>
      </c>
      <c r="B680" s="49" t="s">
        <v>263</v>
      </c>
      <c r="C680" s="49" t="s">
        <v>265</v>
      </c>
      <c r="D680" s="50">
        <v>700</v>
      </c>
      <c r="E680" s="63">
        <v>64499.5</v>
      </c>
      <c r="F680" s="63">
        <v>66633</v>
      </c>
      <c r="G680" s="63">
        <v>68735</v>
      </c>
      <c r="H680" s="8"/>
      <c r="I680" s="8"/>
    </row>
    <row r="681" spans="1:9" collapsed="1" x14ac:dyDescent="0.25">
      <c r="A681" s="5"/>
      <c r="B681" s="49"/>
      <c r="C681" s="49"/>
      <c r="D681" s="50"/>
      <c r="E681" s="63"/>
      <c r="F681" s="63"/>
      <c r="G681" s="93"/>
      <c r="H681" s="8"/>
      <c r="I681" s="8"/>
    </row>
    <row r="682" spans="1:9" ht="15.75" x14ac:dyDescent="0.25">
      <c r="A682" s="2" t="s">
        <v>493</v>
      </c>
      <c r="B682" s="49"/>
      <c r="C682" s="113"/>
      <c r="D682" s="50"/>
      <c r="E682" s="78">
        <f>E13+E98+E107+E135+E361+E526+E568+E630+E671+E676+E227+E353</f>
        <v>14454535.4</v>
      </c>
      <c r="F682" s="78">
        <f>F13+F98+F107+F135+F361+F526+F568+F630+F671+F676+F227+F353</f>
        <v>11677434.4</v>
      </c>
      <c r="G682" s="78">
        <f>G13+G98+G107+G135+G361+G526+G568+G630+G671+G676+G227+G353</f>
        <v>8672731.8000000007</v>
      </c>
      <c r="H682" s="8"/>
      <c r="I682" s="8"/>
    </row>
    <row r="683" spans="1:9" ht="15.75" x14ac:dyDescent="0.25">
      <c r="A683" s="42"/>
      <c r="B683" s="89"/>
      <c r="C683" s="89"/>
      <c r="D683" s="89"/>
      <c r="E683" s="71"/>
      <c r="F683" s="71"/>
      <c r="G683" s="94" t="s">
        <v>586</v>
      </c>
      <c r="H683" s="8"/>
      <c r="I683" s="8"/>
    </row>
    <row r="684" spans="1:9" ht="15.75" x14ac:dyDescent="0.25">
      <c r="A684" s="43"/>
      <c r="B684" s="89"/>
      <c r="C684" s="89"/>
      <c r="D684" s="89"/>
      <c r="E684" s="71"/>
      <c r="F684" s="71"/>
      <c r="G684" s="94"/>
      <c r="H684" s="8"/>
      <c r="I684" s="8"/>
    </row>
    <row r="685" spans="1:9" ht="15.75" x14ac:dyDescent="0.25">
      <c r="A685" s="43"/>
      <c r="B685" s="89"/>
      <c r="C685" s="114"/>
      <c r="D685" s="89"/>
      <c r="E685" s="71"/>
      <c r="F685" s="71"/>
      <c r="G685" s="71"/>
      <c r="H685" s="8"/>
      <c r="I685" s="8"/>
    </row>
    <row r="686" spans="1:9" ht="15.75" x14ac:dyDescent="0.25">
      <c r="A686" s="43"/>
      <c r="B686" s="89"/>
      <c r="C686" s="89"/>
      <c r="D686" s="89"/>
      <c r="E686" s="71"/>
      <c r="F686" s="71"/>
      <c r="G686" s="71"/>
      <c r="H686" s="8"/>
      <c r="I686" s="8"/>
    </row>
    <row r="687" spans="1:9" ht="15.75" x14ac:dyDescent="0.25">
      <c r="A687" s="43"/>
      <c r="B687" s="89"/>
      <c r="C687" s="89"/>
      <c r="D687" s="89"/>
      <c r="E687" s="71"/>
      <c r="F687" s="71"/>
      <c r="G687" s="71"/>
      <c r="H687" s="8"/>
      <c r="I687" s="8"/>
    </row>
    <row r="688" spans="1:9" ht="15.75" x14ac:dyDescent="0.25">
      <c r="A688" s="43"/>
      <c r="B688" s="89"/>
      <c r="C688" s="89"/>
      <c r="D688" s="89"/>
      <c r="E688" s="71"/>
      <c r="F688" s="71"/>
      <c r="G688" s="71"/>
      <c r="H688" s="8"/>
      <c r="I688" s="8"/>
    </row>
    <row r="689" spans="1:9" ht="15.75" x14ac:dyDescent="0.25">
      <c r="A689" s="43"/>
      <c r="B689" s="89"/>
      <c r="C689" s="89"/>
      <c r="D689" s="89"/>
      <c r="E689" s="71"/>
      <c r="F689" s="71"/>
      <c r="G689" s="71"/>
      <c r="H689" s="8"/>
      <c r="I689" s="8"/>
    </row>
    <row r="690" spans="1:9" ht="15.75" x14ac:dyDescent="0.25">
      <c r="A690" s="43"/>
      <c r="B690" s="89"/>
      <c r="C690" s="89"/>
      <c r="D690" s="89"/>
      <c r="E690" s="71"/>
      <c r="F690" s="71"/>
      <c r="G690" s="71"/>
      <c r="H690" s="8"/>
      <c r="I690" s="8"/>
    </row>
    <row r="691" spans="1:9" ht="15.75" x14ac:dyDescent="0.25">
      <c r="A691" s="43"/>
      <c r="B691" s="89"/>
      <c r="C691" s="89"/>
      <c r="D691" s="89"/>
      <c r="E691" s="71"/>
      <c r="F691" s="71"/>
      <c r="G691" s="71"/>
      <c r="H691" s="8"/>
      <c r="I691" s="8"/>
    </row>
    <row r="692" spans="1:9" ht="15.75" x14ac:dyDescent="0.25">
      <c r="A692" s="43"/>
      <c r="B692" s="89"/>
      <c r="C692" s="89"/>
      <c r="D692" s="89"/>
      <c r="E692" s="71"/>
      <c r="F692" s="71"/>
      <c r="G692" s="71"/>
      <c r="H692" s="8"/>
      <c r="I692" s="8"/>
    </row>
    <row r="693" spans="1:9" s="25" customFormat="1" ht="15.75" x14ac:dyDescent="0.25">
      <c r="A693" s="43"/>
      <c r="B693" s="89"/>
      <c r="C693" s="89"/>
      <c r="D693" s="89"/>
      <c r="E693" s="71"/>
      <c r="F693" s="71"/>
      <c r="G693" s="71"/>
    </row>
    <row r="694" spans="1:9" ht="15.75" x14ac:dyDescent="0.25">
      <c r="A694" s="43"/>
      <c r="B694" s="89"/>
      <c r="C694" s="89"/>
      <c r="D694" s="89"/>
      <c r="E694" s="71"/>
      <c r="F694" s="71"/>
      <c r="G694" s="71"/>
      <c r="H694" s="8"/>
      <c r="I694" s="8"/>
    </row>
    <row r="695" spans="1:9" ht="15.75" x14ac:dyDescent="0.25">
      <c r="A695" s="43"/>
      <c r="B695" s="89"/>
      <c r="C695" s="89"/>
      <c r="D695" s="89"/>
      <c r="E695" s="71"/>
      <c r="F695" s="71"/>
      <c r="G695" s="71"/>
      <c r="H695" s="8"/>
      <c r="I695" s="8"/>
    </row>
    <row r="696" spans="1:9" ht="15.75" x14ac:dyDescent="0.25">
      <c r="A696" s="43"/>
      <c r="B696" s="89"/>
      <c r="C696" s="89"/>
      <c r="D696" s="89"/>
      <c r="E696" s="71"/>
      <c r="F696" s="71"/>
      <c r="G696" s="71"/>
      <c r="H696" s="8"/>
      <c r="I696" s="8"/>
    </row>
    <row r="697" spans="1:9" ht="15.75" x14ac:dyDescent="0.25">
      <c r="A697" s="43"/>
      <c r="B697" s="89"/>
      <c r="C697" s="89"/>
      <c r="D697" s="89"/>
      <c r="E697" s="71"/>
      <c r="F697" s="71"/>
      <c r="G697" s="71"/>
      <c r="H697" s="8"/>
      <c r="I697" s="8"/>
    </row>
    <row r="698" spans="1:9" s="25" customFormat="1" ht="15.75" x14ac:dyDescent="0.25">
      <c r="A698" s="43"/>
      <c r="B698" s="89"/>
      <c r="C698" s="89"/>
      <c r="D698" s="89"/>
      <c r="E698" s="71"/>
      <c r="F698" s="71"/>
      <c r="G698" s="71"/>
    </row>
    <row r="699" spans="1:9" ht="15.75" x14ac:dyDescent="0.25">
      <c r="A699" s="43"/>
      <c r="B699" s="89"/>
      <c r="C699" s="89"/>
      <c r="D699" s="89"/>
      <c r="E699" s="71"/>
      <c r="F699" s="71"/>
      <c r="G699" s="71"/>
      <c r="H699" s="8"/>
      <c r="I699" s="8"/>
    </row>
    <row r="700" spans="1:9" ht="15.75" x14ac:dyDescent="0.25">
      <c r="A700" s="43"/>
      <c r="B700" s="89"/>
      <c r="C700" s="89"/>
      <c r="D700" s="89"/>
      <c r="E700" s="71"/>
      <c r="F700" s="71"/>
      <c r="G700" s="71"/>
      <c r="H700" s="8"/>
      <c r="I700" s="8"/>
    </row>
    <row r="701" spans="1:9" ht="15.75" x14ac:dyDescent="0.25">
      <c r="A701" s="43"/>
      <c r="B701" s="89"/>
      <c r="C701" s="89"/>
      <c r="D701" s="89"/>
      <c r="E701" s="71"/>
      <c r="F701" s="71"/>
      <c r="G701" s="71"/>
      <c r="H701" s="8"/>
      <c r="I701" s="8"/>
    </row>
    <row r="702" spans="1:9" ht="15.75" x14ac:dyDescent="0.25">
      <c r="A702" s="43"/>
      <c r="B702" s="89"/>
      <c r="C702" s="89"/>
      <c r="D702" s="89"/>
      <c r="E702" s="71"/>
      <c r="F702" s="71"/>
      <c r="G702" s="71"/>
      <c r="H702" s="8"/>
      <c r="I702" s="8"/>
    </row>
    <row r="703" spans="1:9" ht="15.75" x14ac:dyDescent="0.25">
      <c r="A703" s="43"/>
      <c r="B703" s="89"/>
      <c r="C703" s="89"/>
      <c r="D703" s="89"/>
      <c r="E703" s="71"/>
      <c r="F703" s="71"/>
      <c r="G703" s="71"/>
      <c r="H703" s="8"/>
      <c r="I703" s="8"/>
    </row>
    <row r="704" spans="1:9" ht="15.75" x14ac:dyDescent="0.25">
      <c r="A704" s="43"/>
      <c r="B704" s="89"/>
      <c r="C704" s="89"/>
      <c r="D704" s="89"/>
      <c r="E704" s="71"/>
      <c r="F704" s="71"/>
      <c r="G704" s="71"/>
      <c r="H704" s="8"/>
      <c r="I704" s="8"/>
    </row>
    <row r="705" spans="1:9" ht="15.75" x14ac:dyDescent="0.25">
      <c r="A705" s="43"/>
      <c r="B705" s="89"/>
      <c r="C705" s="89"/>
      <c r="D705" s="89"/>
      <c r="E705" s="71"/>
      <c r="F705" s="71"/>
      <c r="G705" s="71"/>
      <c r="H705" s="8"/>
      <c r="I705" s="8"/>
    </row>
    <row r="706" spans="1:9" ht="15.75" x14ac:dyDescent="0.25">
      <c r="A706" s="43"/>
      <c r="B706" s="89"/>
      <c r="C706" s="89"/>
      <c r="D706" s="89"/>
      <c r="E706" s="71"/>
      <c r="F706" s="71"/>
      <c r="G706" s="71"/>
    </row>
    <row r="707" spans="1:9" ht="15.75" x14ac:dyDescent="0.25">
      <c r="A707" s="43"/>
      <c r="B707" s="89"/>
      <c r="C707" s="89"/>
      <c r="D707" s="89"/>
      <c r="E707" s="71"/>
      <c r="F707" s="71"/>
      <c r="G707" s="71"/>
    </row>
    <row r="708" spans="1:9" ht="15.75" x14ac:dyDescent="0.25">
      <c r="A708" s="43"/>
      <c r="B708" s="89"/>
      <c r="C708" s="89"/>
      <c r="D708" s="89"/>
      <c r="E708" s="71"/>
      <c r="F708" s="71"/>
      <c r="G708" s="71"/>
    </row>
    <row r="709" spans="1:9" ht="15.75" x14ac:dyDescent="0.25">
      <c r="A709" s="43"/>
      <c r="B709" s="89"/>
      <c r="C709" s="89"/>
      <c r="D709" s="89"/>
      <c r="E709" s="71"/>
      <c r="F709" s="71"/>
      <c r="G709" s="71"/>
    </row>
    <row r="710" spans="1:9" ht="15.75" x14ac:dyDescent="0.25">
      <c r="A710" s="43"/>
      <c r="B710" s="89"/>
      <c r="C710" s="89"/>
      <c r="D710" s="89"/>
      <c r="E710" s="71"/>
      <c r="F710" s="71"/>
      <c r="G710" s="71"/>
    </row>
    <row r="711" spans="1:9" ht="15.75" x14ac:dyDescent="0.25">
      <c r="A711" s="43"/>
      <c r="B711" s="89"/>
      <c r="C711" s="89"/>
      <c r="D711" s="89"/>
      <c r="E711" s="71"/>
      <c r="F711" s="71"/>
      <c r="G711" s="71"/>
    </row>
    <row r="712" spans="1:9" ht="15.75" x14ac:dyDescent="0.25">
      <c r="A712" s="43"/>
      <c r="B712" s="89"/>
      <c r="C712" s="89"/>
      <c r="D712" s="89"/>
      <c r="E712" s="71"/>
      <c r="F712" s="71"/>
      <c r="G712" s="71"/>
    </row>
    <row r="713" spans="1:9" ht="15.75" x14ac:dyDescent="0.25">
      <c r="A713" s="43"/>
      <c r="B713" s="89"/>
      <c r="C713" s="89"/>
      <c r="D713" s="89"/>
      <c r="E713" s="71"/>
      <c r="F713" s="71"/>
      <c r="G713" s="71"/>
    </row>
    <row r="714" spans="1:9" ht="15.75" x14ac:dyDescent="0.25">
      <c r="A714" s="43"/>
      <c r="B714" s="89"/>
      <c r="C714" s="89"/>
      <c r="D714" s="89"/>
      <c r="E714" s="71"/>
      <c r="F714" s="71"/>
      <c r="G714" s="71"/>
    </row>
    <row r="715" spans="1:9" ht="15.75" x14ac:dyDescent="0.25">
      <c r="A715" s="43"/>
      <c r="B715" s="89"/>
      <c r="C715" s="89"/>
      <c r="D715" s="89"/>
      <c r="E715" s="71"/>
      <c r="F715" s="71"/>
      <c r="G715" s="71"/>
    </row>
    <row r="716" spans="1:9" ht="15.75" x14ac:dyDescent="0.25">
      <c r="A716" s="43"/>
      <c r="B716" s="89"/>
      <c r="C716" s="89"/>
      <c r="D716" s="89"/>
      <c r="E716" s="71"/>
      <c r="F716" s="71"/>
      <c r="G716" s="71"/>
    </row>
    <row r="717" spans="1:9" ht="15.75" x14ac:dyDescent="0.25">
      <c r="A717" s="43"/>
      <c r="B717" s="89"/>
      <c r="C717" s="89"/>
      <c r="D717" s="89"/>
      <c r="E717" s="71"/>
      <c r="F717" s="71"/>
      <c r="G717" s="71"/>
    </row>
    <row r="718" spans="1:9" ht="15.75" x14ac:dyDescent="0.25">
      <c r="A718" s="43"/>
      <c r="B718" s="89"/>
      <c r="C718" s="89"/>
      <c r="D718" s="89"/>
      <c r="E718" s="71"/>
      <c r="F718" s="71"/>
      <c r="G718" s="71"/>
    </row>
    <row r="719" spans="1:9" ht="15.75" x14ac:dyDescent="0.25">
      <c r="A719" s="43"/>
      <c r="B719" s="89"/>
      <c r="C719" s="89"/>
      <c r="D719" s="89"/>
      <c r="E719" s="71"/>
      <c r="F719" s="71"/>
      <c r="G719" s="71"/>
    </row>
    <row r="720" spans="1:9" ht="15.75" x14ac:dyDescent="0.25">
      <c r="A720" s="43"/>
      <c r="B720" s="89"/>
      <c r="C720" s="89"/>
      <c r="D720" s="89"/>
      <c r="E720" s="71"/>
      <c r="F720" s="71"/>
      <c r="G720" s="71"/>
    </row>
    <row r="721" spans="1:7" ht="15.75" x14ac:dyDescent="0.25">
      <c r="A721" s="43"/>
      <c r="B721" s="89"/>
      <c r="C721" s="89"/>
      <c r="D721" s="89"/>
      <c r="E721" s="71"/>
      <c r="F721" s="71"/>
      <c r="G721" s="71"/>
    </row>
    <row r="722" spans="1:7" ht="15.75" x14ac:dyDescent="0.25">
      <c r="A722" s="43"/>
      <c r="B722" s="89"/>
      <c r="C722" s="89"/>
      <c r="D722" s="89"/>
      <c r="E722" s="71"/>
      <c r="F722" s="71"/>
      <c r="G722" s="71"/>
    </row>
    <row r="723" spans="1:7" ht="15.75" x14ac:dyDescent="0.25">
      <c r="A723" s="43"/>
      <c r="B723" s="89"/>
      <c r="C723" s="89"/>
      <c r="D723" s="89"/>
      <c r="E723" s="71"/>
      <c r="F723" s="71"/>
      <c r="G723" s="71"/>
    </row>
    <row r="724" spans="1:7" ht="15.75" x14ac:dyDescent="0.25">
      <c r="A724" s="43"/>
      <c r="B724" s="89"/>
      <c r="C724" s="89"/>
      <c r="D724" s="89"/>
      <c r="E724" s="71"/>
      <c r="F724" s="71"/>
      <c r="G724" s="71"/>
    </row>
    <row r="725" spans="1:7" ht="15.75" x14ac:dyDescent="0.25">
      <c r="A725" s="43"/>
      <c r="B725" s="89"/>
      <c r="C725" s="89"/>
      <c r="D725" s="89"/>
      <c r="E725" s="71"/>
      <c r="F725" s="71"/>
      <c r="G725" s="71"/>
    </row>
    <row r="726" spans="1:7" ht="15.75" x14ac:dyDescent="0.25">
      <c r="A726" s="43"/>
      <c r="B726" s="89"/>
      <c r="C726" s="89"/>
      <c r="D726" s="89"/>
      <c r="E726" s="71"/>
      <c r="F726" s="71"/>
      <c r="G726" s="71"/>
    </row>
    <row r="727" spans="1:7" ht="15.75" x14ac:dyDescent="0.25">
      <c r="A727" s="43"/>
      <c r="B727" s="89"/>
      <c r="C727" s="89"/>
      <c r="D727" s="89"/>
      <c r="E727" s="71"/>
      <c r="F727" s="71"/>
      <c r="G727" s="71"/>
    </row>
    <row r="728" spans="1:7" ht="15.75" x14ac:dyDescent="0.25">
      <c r="A728" s="43"/>
      <c r="B728" s="89"/>
      <c r="C728" s="89"/>
      <c r="D728" s="89"/>
      <c r="E728" s="71"/>
      <c r="F728" s="71"/>
      <c r="G728" s="71"/>
    </row>
    <row r="729" spans="1:7" ht="15.75" x14ac:dyDescent="0.25">
      <c r="A729" s="43"/>
      <c r="B729" s="89"/>
      <c r="C729" s="89"/>
      <c r="D729" s="89"/>
      <c r="E729" s="71"/>
      <c r="F729" s="71"/>
      <c r="G729" s="71"/>
    </row>
    <row r="730" spans="1:7" ht="15.75" x14ac:dyDescent="0.25">
      <c r="A730" s="43"/>
      <c r="B730" s="89"/>
      <c r="C730" s="89"/>
      <c r="D730" s="89"/>
      <c r="E730" s="71"/>
      <c r="F730" s="71"/>
      <c r="G730" s="71"/>
    </row>
    <row r="731" spans="1:7" ht="15.75" x14ac:dyDescent="0.25">
      <c r="A731" s="43"/>
      <c r="B731" s="89"/>
      <c r="C731" s="89"/>
      <c r="D731" s="89"/>
      <c r="E731" s="71"/>
      <c r="F731" s="71"/>
      <c r="G731" s="71"/>
    </row>
    <row r="732" spans="1:7" ht="15.75" x14ac:dyDescent="0.25">
      <c r="A732" s="43"/>
      <c r="B732" s="89"/>
      <c r="C732" s="89"/>
      <c r="D732" s="89"/>
      <c r="E732" s="71"/>
      <c r="F732" s="71"/>
      <c r="G732" s="71"/>
    </row>
    <row r="733" spans="1:7" ht="15.75" x14ac:dyDescent="0.25">
      <c r="A733" s="43"/>
      <c r="B733" s="89"/>
      <c r="C733" s="89"/>
      <c r="D733" s="89"/>
      <c r="E733" s="71"/>
      <c r="F733" s="71"/>
      <c r="G733" s="71"/>
    </row>
    <row r="734" spans="1:7" ht="15.75" x14ac:dyDescent="0.25">
      <c r="A734" s="43"/>
      <c r="B734" s="89"/>
      <c r="C734" s="89"/>
      <c r="D734" s="89"/>
      <c r="E734" s="71"/>
      <c r="F734" s="71"/>
      <c r="G734" s="71"/>
    </row>
    <row r="735" spans="1:7" ht="15.75" x14ac:dyDescent="0.25">
      <c r="A735" s="43"/>
      <c r="B735" s="89"/>
      <c r="C735" s="89"/>
      <c r="D735" s="89"/>
      <c r="E735" s="71"/>
      <c r="F735" s="71"/>
      <c r="G735" s="71"/>
    </row>
    <row r="736" spans="1:7" ht="15.75" x14ac:dyDescent="0.25">
      <c r="A736" s="43"/>
      <c r="B736" s="89"/>
      <c r="C736" s="89"/>
      <c r="D736" s="89"/>
      <c r="E736" s="71"/>
      <c r="F736" s="71"/>
      <c r="G736" s="71"/>
    </row>
    <row r="737" spans="1:7" ht="15.75" x14ac:dyDescent="0.25">
      <c r="A737" s="43"/>
      <c r="B737" s="89"/>
      <c r="C737" s="89"/>
      <c r="D737" s="89"/>
      <c r="E737" s="71"/>
      <c r="F737" s="71"/>
      <c r="G737" s="71"/>
    </row>
    <row r="738" spans="1:7" ht="15.75" x14ac:dyDescent="0.25">
      <c r="A738" s="43"/>
      <c r="B738" s="89"/>
      <c r="C738" s="89"/>
      <c r="D738" s="89"/>
      <c r="E738" s="71"/>
      <c r="F738" s="71"/>
      <c r="G738" s="71"/>
    </row>
    <row r="739" spans="1:7" ht="15.75" x14ac:dyDescent="0.25">
      <c r="A739" s="43"/>
      <c r="B739" s="89"/>
      <c r="C739" s="89"/>
      <c r="D739" s="89"/>
      <c r="E739" s="71"/>
      <c r="F739" s="71"/>
      <c r="G739" s="71"/>
    </row>
    <row r="740" spans="1:7" ht="15.75" x14ac:dyDescent="0.25">
      <c r="A740" s="43"/>
      <c r="B740" s="89"/>
      <c r="C740" s="89"/>
      <c r="D740" s="89"/>
      <c r="E740" s="71"/>
      <c r="F740" s="71"/>
      <c r="G740" s="71"/>
    </row>
    <row r="741" spans="1:7" ht="15.75" x14ac:dyDescent="0.25">
      <c r="A741" s="43"/>
      <c r="B741" s="89"/>
      <c r="C741" s="89"/>
      <c r="D741" s="89"/>
      <c r="E741" s="71"/>
      <c r="F741" s="71"/>
      <c r="G741" s="71"/>
    </row>
    <row r="742" spans="1:7" ht="15.75" x14ac:dyDescent="0.25">
      <c r="A742" s="43"/>
      <c r="B742" s="89"/>
      <c r="C742" s="89"/>
      <c r="D742" s="89"/>
      <c r="E742" s="71"/>
      <c r="F742" s="71"/>
      <c r="G742" s="71"/>
    </row>
    <row r="743" spans="1:7" ht="15.75" x14ac:dyDescent="0.25">
      <c r="A743" s="43"/>
      <c r="B743" s="89"/>
      <c r="C743" s="89"/>
      <c r="D743" s="89"/>
      <c r="E743" s="71"/>
      <c r="F743" s="71"/>
      <c r="G743" s="71"/>
    </row>
    <row r="744" spans="1:7" ht="15.75" x14ac:dyDescent="0.25">
      <c r="A744" s="43"/>
      <c r="B744" s="89"/>
      <c r="C744" s="89"/>
      <c r="D744" s="89"/>
      <c r="E744" s="71"/>
      <c r="F744" s="71"/>
      <c r="G744" s="71"/>
    </row>
    <row r="745" spans="1:7" ht="15.75" x14ac:dyDescent="0.25">
      <c r="A745" s="43"/>
      <c r="B745" s="89"/>
      <c r="C745" s="89"/>
      <c r="D745" s="89"/>
      <c r="E745" s="71"/>
      <c r="F745" s="71"/>
      <c r="G745" s="71"/>
    </row>
    <row r="746" spans="1:7" ht="15.75" x14ac:dyDescent="0.25">
      <c r="A746" s="43"/>
      <c r="B746" s="89"/>
      <c r="C746" s="89"/>
      <c r="D746" s="89"/>
      <c r="E746" s="71"/>
      <c r="F746" s="71"/>
      <c r="G746" s="71"/>
    </row>
    <row r="747" spans="1:7" ht="15.75" x14ac:dyDescent="0.25">
      <c r="A747" s="43"/>
      <c r="B747" s="89"/>
      <c r="C747" s="89"/>
      <c r="D747" s="89"/>
      <c r="E747" s="71"/>
      <c r="F747" s="71"/>
      <c r="G747" s="71"/>
    </row>
    <row r="748" spans="1:7" ht="15.75" x14ac:dyDescent="0.25">
      <c r="A748" s="43"/>
      <c r="B748" s="89"/>
      <c r="C748" s="89"/>
      <c r="D748" s="89"/>
      <c r="E748" s="71"/>
      <c r="F748" s="71"/>
      <c r="G748" s="71"/>
    </row>
    <row r="749" spans="1:7" ht="15.75" x14ac:dyDescent="0.25">
      <c r="A749" s="43"/>
      <c r="B749" s="89"/>
      <c r="C749" s="89"/>
      <c r="D749" s="89"/>
      <c r="E749" s="71"/>
      <c r="F749" s="71"/>
      <c r="G749" s="71"/>
    </row>
    <row r="750" spans="1:7" ht="15.75" x14ac:dyDescent="0.25">
      <c r="A750" s="43"/>
      <c r="B750" s="89"/>
      <c r="C750" s="89"/>
      <c r="D750" s="89"/>
      <c r="E750" s="71"/>
      <c r="F750" s="71"/>
      <c r="G750" s="71"/>
    </row>
    <row r="751" spans="1:7" ht="15.75" x14ac:dyDescent="0.25">
      <c r="A751" s="43"/>
      <c r="B751" s="89"/>
      <c r="C751" s="89"/>
      <c r="D751" s="89"/>
      <c r="E751" s="71"/>
      <c r="F751" s="71"/>
      <c r="G751" s="71"/>
    </row>
    <row r="752" spans="1:7" ht="15.75" x14ac:dyDescent="0.25">
      <c r="A752" s="43"/>
      <c r="B752" s="89"/>
      <c r="C752" s="89"/>
      <c r="D752" s="89"/>
      <c r="E752" s="71"/>
      <c r="F752" s="71"/>
      <c r="G752" s="71"/>
    </row>
    <row r="753" spans="1:7" ht="15.75" x14ac:dyDescent="0.25">
      <c r="A753" s="43"/>
      <c r="B753" s="89"/>
      <c r="C753" s="89"/>
      <c r="D753" s="89"/>
      <c r="E753" s="71"/>
      <c r="F753" s="71"/>
      <c r="G753" s="71"/>
    </row>
    <row r="754" spans="1:7" ht="15.75" x14ac:dyDescent="0.25">
      <c r="A754" s="43"/>
      <c r="B754" s="89"/>
      <c r="C754" s="89"/>
      <c r="D754" s="89"/>
      <c r="E754" s="71"/>
      <c r="F754" s="71"/>
      <c r="G754" s="71"/>
    </row>
    <row r="755" spans="1:7" ht="15.75" x14ac:dyDescent="0.25">
      <c r="A755" s="43"/>
      <c r="B755" s="89"/>
      <c r="C755" s="89"/>
      <c r="D755" s="89"/>
      <c r="E755" s="71"/>
      <c r="F755" s="71"/>
      <c r="G755" s="71"/>
    </row>
    <row r="756" spans="1:7" ht="15.75" x14ac:dyDescent="0.25">
      <c r="A756" s="43"/>
      <c r="B756" s="89"/>
      <c r="C756" s="89"/>
      <c r="D756" s="89"/>
      <c r="E756" s="71"/>
      <c r="F756" s="71"/>
      <c r="G756" s="71"/>
    </row>
    <row r="757" spans="1:7" ht="15.75" x14ac:dyDescent="0.25">
      <c r="A757" s="43"/>
      <c r="B757" s="89"/>
      <c r="C757" s="89"/>
      <c r="D757" s="89"/>
      <c r="E757" s="71"/>
      <c r="F757" s="71"/>
      <c r="G757" s="71"/>
    </row>
    <row r="758" spans="1:7" ht="15.75" x14ac:dyDescent="0.25">
      <c r="A758" s="43"/>
      <c r="B758" s="89"/>
      <c r="C758" s="89"/>
      <c r="D758" s="89"/>
      <c r="E758" s="71"/>
      <c r="F758" s="71"/>
      <c r="G758" s="71"/>
    </row>
    <row r="759" spans="1:7" ht="15.75" x14ac:dyDescent="0.25">
      <c r="A759" s="43"/>
      <c r="B759" s="89"/>
      <c r="C759" s="89"/>
      <c r="D759" s="89"/>
      <c r="E759" s="71"/>
      <c r="F759" s="71"/>
      <c r="G759" s="71"/>
    </row>
    <row r="760" spans="1:7" ht="15.75" x14ac:dyDescent="0.25">
      <c r="A760" s="43"/>
      <c r="B760" s="89"/>
      <c r="C760" s="89"/>
      <c r="D760" s="89"/>
      <c r="E760" s="71"/>
      <c r="F760" s="71"/>
      <c r="G760" s="71"/>
    </row>
    <row r="761" spans="1:7" ht="15.75" x14ac:dyDescent="0.25">
      <c r="A761" s="43"/>
      <c r="B761" s="89"/>
      <c r="C761" s="89"/>
      <c r="D761" s="89"/>
      <c r="E761" s="71"/>
      <c r="F761" s="71"/>
      <c r="G761" s="71"/>
    </row>
    <row r="762" spans="1:7" ht="15.75" x14ac:dyDescent="0.25">
      <c r="A762" s="43"/>
      <c r="B762" s="89"/>
      <c r="C762" s="89"/>
      <c r="D762" s="89"/>
      <c r="E762" s="71"/>
      <c r="F762" s="71"/>
      <c r="G762" s="71"/>
    </row>
    <row r="763" spans="1:7" ht="15.75" x14ac:dyDescent="0.25">
      <c r="A763" s="43"/>
      <c r="B763" s="89"/>
      <c r="C763" s="89"/>
      <c r="D763" s="89"/>
      <c r="E763" s="71"/>
      <c r="F763" s="71"/>
      <c r="G763" s="71"/>
    </row>
    <row r="764" spans="1:7" ht="15.75" x14ac:dyDescent="0.25">
      <c r="A764" s="43"/>
      <c r="B764" s="89"/>
      <c r="C764" s="89"/>
      <c r="D764" s="89"/>
      <c r="E764" s="71"/>
      <c r="F764" s="71"/>
      <c r="G764" s="71"/>
    </row>
    <row r="765" spans="1:7" ht="15.75" x14ac:dyDescent="0.25">
      <c r="A765" s="43"/>
      <c r="B765" s="89"/>
      <c r="C765" s="89"/>
      <c r="D765" s="89"/>
      <c r="E765" s="71"/>
      <c r="F765" s="71"/>
      <c r="G765" s="71"/>
    </row>
    <row r="766" spans="1:7" ht="15.75" x14ac:dyDescent="0.25">
      <c r="A766" s="43"/>
      <c r="B766" s="89"/>
      <c r="C766" s="89"/>
      <c r="D766" s="89"/>
      <c r="E766" s="71"/>
      <c r="F766" s="71"/>
      <c r="G766" s="71"/>
    </row>
    <row r="767" spans="1:7" ht="15.75" x14ac:dyDescent="0.25">
      <c r="A767" s="43"/>
      <c r="B767" s="89"/>
      <c r="C767" s="89"/>
      <c r="D767" s="89"/>
      <c r="E767" s="71"/>
      <c r="F767" s="71"/>
      <c r="G767" s="71"/>
    </row>
    <row r="768" spans="1:7" ht="15.75" x14ac:dyDescent="0.25">
      <c r="A768" s="43"/>
      <c r="B768" s="89"/>
      <c r="C768" s="89"/>
      <c r="D768" s="89"/>
      <c r="E768" s="71"/>
      <c r="F768" s="71"/>
      <c r="G768" s="71"/>
    </row>
    <row r="769" spans="1:7" ht="15.75" x14ac:dyDescent="0.25">
      <c r="A769" s="43"/>
      <c r="B769" s="89"/>
      <c r="C769" s="89"/>
      <c r="D769" s="89"/>
      <c r="E769" s="71"/>
      <c r="F769" s="71"/>
      <c r="G769" s="71"/>
    </row>
    <row r="770" spans="1:7" ht="15.75" x14ac:dyDescent="0.25">
      <c r="A770" s="43"/>
      <c r="B770" s="89"/>
      <c r="C770" s="89"/>
      <c r="D770" s="89"/>
      <c r="E770" s="71"/>
      <c r="F770" s="71"/>
      <c r="G770" s="71"/>
    </row>
    <row r="771" spans="1:7" ht="15.75" x14ac:dyDescent="0.25">
      <c r="A771" s="43"/>
      <c r="B771" s="89"/>
      <c r="C771" s="89"/>
      <c r="D771" s="89"/>
      <c r="E771" s="71"/>
      <c r="F771" s="71"/>
      <c r="G771" s="71"/>
    </row>
    <row r="772" spans="1:7" ht="15.75" x14ac:dyDescent="0.25">
      <c r="A772" s="43"/>
      <c r="B772" s="89"/>
      <c r="C772" s="89"/>
      <c r="D772" s="89"/>
      <c r="E772" s="71"/>
      <c r="F772" s="71"/>
      <c r="G772" s="71"/>
    </row>
    <row r="773" spans="1:7" ht="15.75" x14ac:dyDescent="0.25">
      <c r="A773" s="43"/>
      <c r="B773" s="89"/>
      <c r="C773" s="89"/>
      <c r="D773" s="89"/>
      <c r="E773" s="71"/>
      <c r="F773" s="71"/>
      <c r="G773" s="71"/>
    </row>
    <row r="774" spans="1:7" ht="15.75" x14ac:dyDescent="0.25">
      <c r="A774" s="43"/>
      <c r="B774" s="89"/>
      <c r="C774" s="89"/>
      <c r="D774" s="89"/>
      <c r="E774" s="71"/>
      <c r="F774" s="71"/>
      <c r="G774" s="71"/>
    </row>
    <row r="775" spans="1:7" ht="15.75" x14ac:dyDescent="0.25">
      <c r="A775" s="43"/>
      <c r="B775" s="89"/>
      <c r="C775" s="89"/>
      <c r="D775" s="89"/>
      <c r="E775" s="71"/>
      <c r="F775" s="71"/>
      <c r="G775" s="71"/>
    </row>
    <row r="776" spans="1:7" ht="15.75" x14ac:dyDescent="0.25">
      <c r="A776" s="43"/>
      <c r="B776" s="89"/>
      <c r="C776" s="89"/>
      <c r="D776" s="89"/>
      <c r="E776" s="71"/>
      <c r="F776" s="71"/>
      <c r="G776" s="71"/>
    </row>
    <row r="777" spans="1:7" ht="15.75" x14ac:dyDescent="0.25">
      <c r="A777" s="43"/>
      <c r="B777" s="89"/>
      <c r="C777" s="89"/>
      <c r="D777" s="89"/>
      <c r="E777" s="71"/>
      <c r="F777" s="71"/>
      <c r="G777" s="71"/>
    </row>
    <row r="778" spans="1:7" ht="15.75" x14ac:dyDescent="0.25">
      <c r="A778" s="43"/>
      <c r="B778" s="89"/>
      <c r="C778" s="89"/>
      <c r="D778" s="89"/>
      <c r="E778" s="71"/>
      <c r="F778" s="71"/>
      <c r="G778" s="71"/>
    </row>
    <row r="779" spans="1:7" ht="15.75" x14ac:dyDescent="0.25">
      <c r="A779" s="43"/>
      <c r="B779" s="89"/>
      <c r="C779" s="89"/>
      <c r="D779" s="89"/>
      <c r="E779" s="71"/>
      <c r="F779" s="71"/>
      <c r="G779" s="71"/>
    </row>
    <row r="780" spans="1:7" ht="15.75" x14ac:dyDescent="0.25">
      <c r="A780" s="43"/>
      <c r="B780" s="89"/>
      <c r="C780" s="89"/>
      <c r="D780" s="89"/>
      <c r="E780" s="71"/>
      <c r="F780" s="71"/>
      <c r="G780" s="71"/>
    </row>
    <row r="781" spans="1:7" ht="15.75" x14ac:dyDescent="0.25">
      <c r="A781" s="43"/>
      <c r="B781" s="89"/>
      <c r="C781" s="89"/>
      <c r="D781" s="89"/>
      <c r="E781" s="71"/>
      <c r="F781" s="71"/>
      <c r="G781" s="71"/>
    </row>
    <row r="782" spans="1:7" ht="15.75" x14ac:dyDescent="0.25">
      <c r="A782" s="43"/>
      <c r="B782" s="89"/>
      <c r="C782" s="89"/>
      <c r="D782" s="89"/>
      <c r="E782" s="71"/>
      <c r="F782" s="71"/>
      <c r="G782" s="71"/>
    </row>
    <row r="783" spans="1:7" ht="15.75" x14ac:dyDescent="0.25">
      <c r="A783" s="43"/>
      <c r="B783" s="89"/>
      <c r="C783" s="89"/>
      <c r="D783" s="89"/>
      <c r="E783" s="71"/>
      <c r="F783" s="71"/>
      <c r="G783" s="71"/>
    </row>
    <row r="784" spans="1:7" ht="15.75" x14ac:dyDescent="0.25">
      <c r="A784" s="43"/>
      <c r="B784" s="89"/>
      <c r="C784" s="89"/>
      <c r="D784" s="89"/>
      <c r="E784" s="71"/>
      <c r="F784" s="71"/>
      <c r="G784" s="71"/>
    </row>
    <row r="785" spans="1:7" ht="15.75" x14ac:dyDescent="0.25">
      <c r="A785" s="43"/>
      <c r="B785" s="89"/>
      <c r="C785" s="89"/>
      <c r="D785" s="89"/>
      <c r="E785" s="71"/>
      <c r="F785" s="71"/>
      <c r="G785" s="71"/>
    </row>
    <row r="786" spans="1:7" ht="15.75" x14ac:dyDescent="0.25">
      <c r="A786" s="43"/>
      <c r="B786" s="89"/>
      <c r="C786" s="89"/>
      <c r="D786" s="89"/>
      <c r="E786" s="71"/>
      <c r="F786" s="71"/>
      <c r="G786" s="71"/>
    </row>
    <row r="787" spans="1:7" ht="15.75" x14ac:dyDescent="0.25">
      <c r="A787" s="43"/>
      <c r="B787" s="89"/>
      <c r="C787" s="89"/>
      <c r="D787" s="89"/>
      <c r="E787" s="71"/>
      <c r="F787" s="71"/>
      <c r="G787" s="71"/>
    </row>
    <row r="788" spans="1:7" ht="15.75" x14ac:dyDescent="0.25">
      <c r="A788" s="43"/>
      <c r="B788" s="89"/>
      <c r="C788" s="89"/>
      <c r="D788" s="89"/>
      <c r="E788" s="71"/>
      <c r="F788" s="71"/>
      <c r="G788" s="71"/>
    </row>
    <row r="789" spans="1:7" ht="15.75" x14ac:dyDescent="0.25">
      <c r="A789" s="43"/>
      <c r="B789" s="89"/>
      <c r="C789" s="89"/>
      <c r="D789" s="89"/>
      <c r="E789" s="71"/>
      <c r="F789" s="71"/>
      <c r="G789" s="71"/>
    </row>
    <row r="790" spans="1:7" ht="15.75" x14ac:dyDescent="0.25">
      <c r="A790" s="43"/>
      <c r="B790" s="89"/>
      <c r="C790" s="89"/>
      <c r="D790" s="89"/>
      <c r="E790" s="71"/>
      <c r="F790" s="71"/>
      <c r="G790" s="71"/>
    </row>
    <row r="791" spans="1:7" ht="15.75" x14ac:dyDescent="0.25">
      <c r="A791" s="43"/>
      <c r="B791" s="89"/>
      <c r="C791" s="89"/>
      <c r="D791" s="89"/>
      <c r="E791" s="71"/>
      <c r="F791" s="71"/>
      <c r="G791" s="71"/>
    </row>
    <row r="792" spans="1:7" ht="15.75" x14ac:dyDescent="0.25">
      <c r="A792" s="43"/>
      <c r="B792" s="89"/>
      <c r="C792" s="89"/>
      <c r="D792" s="89"/>
      <c r="E792" s="71"/>
      <c r="F792" s="71"/>
      <c r="G792" s="71"/>
    </row>
    <row r="793" spans="1:7" ht="15.75" x14ac:dyDescent="0.25">
      <c r="A793" s="43"/>
      <c r="B793" s="89"/>
      <c r="C793" s="89"/>
      <c r="D793" s="89"/>
      <c r="E793" s="71"/>
      <c r="F793" s="71"/>
      <c r="G793" s="71"/>
    </row>
    <row r="794" spans="1:7" ht="15.75" x14ac:dyDescent="0.25">
      <c r="A794" s="43"/>
      <c r="B794" s="89"/>
      <c r="C794" s="89"/>
      <c r="D794" s="89"/>
      <c r="E794" s="71"/>
      <c r="F794" s="71"/>
      <c r="G794" s="71"/>
    </row>
    <row r="795" spans="1:7" ht="15.75" x14ac:dyDescent="0.25">
      <c r="A795" s="43"/>
      <c r="B795" s="89"/>
      <c r="C795" s="89"/>
      <c r="D795" s="89"/>
      <c r="E795" s="71"/>
      <c r="F795" s="71"/>
      <c r="G795" s="71"/>
    </row>
    <row r="796" spans="1:7" ht="15.75" x14ac:dyDescent="0.25">
      <c r="A796" s="43"/>
      <c r="B796" s="89"/>
      <c r="C796" s="89"/>
      <c r="D796" s="89"/>
      <c r="E796" s="71"/>
      <c r="F796" s="71"/>
      <c r="G796" s="71"/>
    </row>
    <row r="797" spans="1:7" ht="15.75" x14ac:dyDescent="0.25">
      <c r="A797" s="43"/>
      <c r="B797" s="89"/>
      <c r="C797" s="89"/>
      <c r="D797" s="89"/>
      <c r="E797" s="71"/>
      <c r="F797" s="71"/>
      <c r="G797" s="71"/>
    </row>
  </sheetData>
  <sortState ref="A11:H681">
    <sortCondition ref="B11:B681"/>
  </sortState>
  <mergeCells count="13">
    <mergeCell ref="F1:G1"/>
    <mergeCell ref="F11:G11"/>
    <mergeCell ref="F3:G3"/>
    <mergeCell ref="A8:G8"/>
    <mergeCell ref="F7:G7"/>
    <mergeCell ref="A11:A12"/>
    <mergeCell ref="B11:B12"/>
    <mergeCell ref="C11:C12"/>
    <mergeCell ref="D11:D12"/>
    <mergeCell ref="E11:E12"/>
    <mergeCell ref="F6:G6"/>
    <mergeCell ref="F4:G4"/>
    <mergeCell ref="F5:G5"/>
  </mergeCells>
  <pageMargins left="0.70866141732283472" right="0.11811023622047245" top="0.55118110236220474" bottom="0.35433070866141736" header="0.31496062992125984" footer="0.31496062992125984"/>
  <pageSetup paperSize="9" scale="7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С.С. Волкова</cp:lastModifiedBy>
  <cp:lastPrinted>2023-06-15T03:32:17Z</cp:lastPrinted>
  <dcterms:created xsi:type="dcterms:W3CDTF">2021-10-13T06:13:14Z</dcterms:created>
  <dcterms:modified xsi:type="dcterms:W3CDTF">2023-06-15T03:32:20Z</dcterms:modified>
</cp:coreProperties>
</file>