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01.03.2024" sheetId="5" r:id="rId1"/>
    <sheet name="до 28.02.2024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5" l="1"/>
  <c r="O33" i="5"/>
  <c r="P33" i="5"/>
  <c r="O31" i="5"/>
  <c r="J31" i="5"/>
  <c r="I31" i="5"/>
  <c r="H31" i="5"/>
  <c r="J30" i="5"/>
  <c r="F30" i="5"/>
  <c r="E30" i="5"/>
  <c r="O30" i="5" s="1"/>
  <c r="N29" i="5"/>
  <c r="O28" i="5"/>
  <c r="J28" i="5"/>
  <c r="I28" i="5"/>
  <c r="H28" i="5"/>
  <c r="O27" i="5"/>
  <c r="J27" i="5"/>
  <c r="I27" i="5"/>
  <c r="I26" i="5" s="1"/>
  <c r="H27" i="5"/>
  <c r="H26" i="5" s="1"/>
  <c r="G26" i="5"/>
  <c r="F26" i="5"/>
  <c r="E26" i="5"/>
  <c r="O26" i="5" s="1"/>
  <c r="O25" i="5"/>
  <c r="J25" i="5"/>
  <c r="I25" i="5"/>
  <c r="H25" i="5"/>
  <c r="O24" i="5"/>
  <c r="J24" i="5"/>
  <c r="I24" i="5"/>
  <c r="H24" i="5"/>
  <c r="O23" i="5"/>
  <c r="J23" i="5"/>
  <c r="I23" i="5"/>
  <c r="H23" i="5"/>
  <c r="O22" i="5"/>
  <c r="J22" i="5"/>
  <c r="I22" i="5"/>
  <c r="H22" i="5"/>
  <c r="O21" i="5"/>
  <c r="J21" i="5"/>
  <c r="I21" i="5"/>
  <c r="H21" i="5"/>
  <c r="O20" i="5"/>
  <c r="J20" i="5"/>
  <c r="I20" i="5"/>
  <c r="H20" i="5"/>
  <c r="O19" i="5"/>
  <c r="J19" i="5"/>
  <c r="I19" i="5"/>
  <c r="H19" i="5"/>
  <c r="O18" i="5"/>
  <c r="J18" i="5"/>
  <c r="I18" i="5"/>
  <c r="H18" i="5"/>
  <c r="G17" i="5"/>
  <c r="F17" i="5"/>
  <c r="E17" i="5"/>
  <c r="O17" i="5" s="1"/>
  <c r="N16" i="5"/>
  <c r="O15" i="5"/>
  <c r="J15" i="5"/>
  <c r="I15" i="5"/>
  <c r="H15" i="5"/>
  <c r="O14" i="5"/>
  <c r="J14" i="5"/>
  <c r="I14" i="5"/>
  <c r="H14" i="5"/>
  <c r="J13" i="5"/>
  <c r="I13" i="5"/>
  <c r="H13" i="5"/>
  <c r="E13" i="5"/>
  <c r="N12" i="5"/>
  <c r="O11" i="5"/>
  <c r="I11" i="5"/>
  <c r="L11" i="5" s="1"/>
  <c r="I10" i="5"/>
  <c r="K10" i="5" s="1"/>
  <c r="O9" i="5"/>
  <c r="I9" i="5"/>
  <c r="L9" i="5" s="1"/>
  <c r="O8" i="5"/>
  <c r="J8" i="5"/>
  <c r="H8" i="5"/>
  <c r="G8" i="5"/>
  <c r="F8" i="5"/>
  <c r="B8" i="5"/>
  <c r="B13" i="5" s="1"/>
  <c r="B17" i="5" s="1"/>
  <c r="B26" i="5" s="1"/>
  <c r="B30" i="5" s="1"/>
  <c r="O7" i="5"/>
  <c r="L7" i="5"/>
  <c r="K7" i="5"/>
  <c r="P6" i="5"/>
  <c r="O10" i="5" s="1"/>
  <c r="H31" i="4"/>
  <c r="N33" i="4"/>
  <c r="G13" i="4"/>
  <c r="J13" i="4" s="1"/>
  <c r="J31" i="4"/>
  <c r="I31" i="4"/>
  <c r="I30" i="4" s="1"/>
  <c r="J30" i="4"/>
  <c r="F30" i="4"/>
  <c r="E30" i="4"/>
  <c r="N29" i="4"/>
  <c r="J28" i="4"/>
  <c r="I28" i="4"/>
  <c r="H28" i="4"/>
  <c r="J27" i="4"/>
  <c r="I27" i="4"/>
  <c r="H27" i="4"/>
  <c r="I26" i="4"/>
  <c r="G26" i="4"/>
  <c r="F26" i="4"/>
  <c r="E26" i="4"/>
  <c r="J25" i="4"/>
  <c r="I25" i="4"/>
  <c r="H25" i="4"/>
  <c r="J24" i="4"/>
  <c r="I24" i="4"/>
  <c r="H24" i="4"/>
  <c r="J23" i="4"/>
  <c r="I23" i="4"/>
  <c r="H23" i="4"/>
  <c r="J22" i="4"/>
  <c r="I22" i="4"/>
  <c r="H22" i="4"/>
  <c r="J21" i="4"/>
  <c r="I21" i="4"/>
  <c r="H21" i="4"/>
  <c r="J20" i="4"/>
  <c r="I20" i="4"/>
  <c r="H20" i="4"/>
  <c r="J19" i="4"/>
  <c r="I19" i="4"/>
  <c r="H19" i="4"/>
  <c r="J18" i="4"/>
  <c r="I18" i="4"/>
  <c r="H18" i="4"/>
  <c r="G17" i="4"/>
  <c r="F17" i="4"/>
  <c r="E17" i="4"/>
  <c r="N16" i="4"/>
  <c r="J15" i="4"/>
  <c r="I15" i="4"/>
  <c r="K15" i="4" s="1"/>
  <c r="H15" i="4"/>
  <c r="J14" i="4"/>
  <c r="I14" i="4"/>
  <c r="H14" i="4"/>
  <c r="I13" i="4"/>
  <c r="E13" i="4"/>
  <c r="N12" i="4"/>
  <c r="I11" i="4"/>
  <c r="I10" i="4"/>
  <c r="I9" i="4"/>
  <c r="K9" i="4" s="1"/>
  <c r="J8" i="4"/>
  <c r="H8" i="4"/>
  <c r="G8" i="4"/>
  <c r="F8" i="4"/>
  <c r="B8" i="4"/>
  <c r="B13" i="4" s="1"/>
  <c r="B17" i="4" s="1"/>
  <c r="B26" i="4" s="1"/>
  <c r="B30" i="4" s="1"/>
  <c r="L7" i="4"/>
  <c r="K7" i="4"/>
  <c r="K9" i="5" l="1"/>
  <c r="M9" i="5"/>
  <c r="N9" i="5" s="1"/>
  <c r="J26" i="5"/>
  <c r="E33" i="5"/>
  <c r="L18" i="5"/>
  <c r="K19" i="5"/>
  <c r="L22" i="5"/>
  <c r="K20" i="5"/>
  <c r="L28" i="5"/>
  <c r="L31" i="5"/>
  <c r="L30" i="5" s="1"/>
  <c r="I8" i="5"/>
  <c r="K13" i="5"/>
  <c r="L14" i="5"/>
  <c r="J17" i="5"/>
  <c r="L24" i="5"/>
  <c r="K31" i="5"/>
  <c r="K30" i="5" s="1"/>
  <c r="G33" i="5"/>
  <c r="L10" i="5"/>
  <c r="L8" i="5" s="1"/>
  <c r="K11" i="5"/>
  <c r="M11" i="5" s="1"/>
  <c r="N11" i="5" s="1"/>
  <c r="K18" i="5"/>
  <c r="H30" i="5"/>
  <c r="L13" i="5"/>
  <c r="O13" i="5"/>
  <c r="K14" i="5"/>
  <c r="M14" i="5" s="1"/>
  <c r="N14" i="5" s="1"/>
  <c r="L20" i="5"/>
  <c r="K22" i="5"/>
  <c r="M22" i="5" s="1"/>
  <c r="N22" i="5" s="1"/>
  <c r="K23" i="5"/>
  <c r="K24" i="5"/>
  <c r="M24" i="5" s="1"/>
  <c r="N24" i="5" s="1"/>
  <c r="K28" i="5"/>
  <c r="M28" i="5" s="1"/>
  <c r="N28" i="5" s="1"/>
  <c r="M31" i="5"/>
  <c r="M18" i="5"/>
  <c r="L19" i="5"/>
  <c r="M19" i="5" s="1"/>
  <c r="N19" i="5" s="1"/>
  <c r="L23" i="5"/>
  <c r="M7" i="5"/>
  <c r="M10" i="5"/>
  <c r="N10" i="5" s="1"/>
  <c r="K15" i="5"/>
  <c r="H17" i="5"/>
  <c r="K21" i="5"/>
  <c r="M21" i="5" s="1"/>
  <c r="N21" i="5" s="1"/>
  <c r="K25" i="5"/>
  <c r="K27" i="5"/>
  <c r="I30" i="5"/>
  <c r="L15" i="5"/>
  <c r="I17" i="5"/>
  <c r="L21" i="5"/>
  <c r="L25" i="5"/>
  <c r="L27" i="5"/>
  <c r="L26" i="5" s="1"/>
  <c r="F33" i="5"/>
  <c r="H26" i="4"/>
  <c r="K25" i="4"/>
  <c r="M7" i="4"/>
  <c r="N7" i="4" s="1"/>
  <c r="I8" i="4"/>
  <c r="L19" i="4"/>
  <c r="L31" i="4"/>
  <c r="L30" i="4" s="1"/>
  <c r="L9" i="4"/>
  <c r="M9" i="4" s="1"/>
  <c r="N9" i="4" s="1"/>
  <c r="K21" i="4"/>
  <c r="K27" i="4"/>
  <c r="I17" i="4"/>
  <c r="K19" i="4"/>
  <c r="M19" i="4" s="1"/>
  <c r="N19" i="4" s="1"/>
  <c r="L20" i="4"/>
  <c r="L23" i="4"/>
  <c r="K22" i="4"/>
  <c r="K23" i="4"/>
  <c r="L24" i="4"/>
  <c r="G33" i="4"/>
  <c r="H13" i="4"/>
  <c r="L13" i="4" s="1"/>
  <c r="K14" i="4"/>
  <c r="L11" i="4"/>
  <c r="K11" i="4"/>
  <c r="M11" i="4" s="1"/>
  <c r="N11" i="4" s="1"/>
  <c r="L14" i="4"/>
  <c r="L15" i="4"/>
  <c r="M15" i="4" s="1"/>
  <c r="N15" i="4" s="1"/>
  <c r="H17" i="4"/>
  <c r="E33" i="4"/>
  <c r="J17" i="4"/>
  <c r="K18" i="4"/>
  <c r="M18" i="4" s="1"/>
  <c r="F33" i="4"/>
  <c r="L10" i="4"/>
  <c r="K10" i="4"/>
  <c r="K20" i="4"/>
  <c r="K24" i="4"/>
  <c r="K28" i="4"/>
  <c r="J26" i="4"/>
  <c r="K31" i="4"/>
  <c r="K30" i="4" s="1"/>
  <c r="H30" i="4"/>
  <c r="L21" i="4"/>
  <c r="M21" i="4" s="1"/>
  <c r="N21" i="4" s="1"/>
  <c r="L25" i="4"/>
  <c r="L27" i="4"/>
  <c r="M27" i="4" s="1"/>
  <c r="L18" i="4"/>
  <c r="L22" i="4"/>
  <c r="L28" i="4"/>
  <c r="M20" i="5" l="1"/>
  <c r="N20" i="5" s="1"/>
  <c r="H33" i="5"/>
  <c r="I33" i="5"/>
  <c r="M25" i="5"/>
  <c r="N25" i="5" s="1"/>
  <c r="M15" i="5"/>
  <c r="N15" i="5" s="1"/>
  <c r="N13" i="5" s="1"/>
  <c r="M23" i="5"/>
  <c r="N23" i="5" s="1"/>
  <c r="J33" i="5"/>
  <c r="K26" i="5"/>
  <c r="L17" i="5"/>
  <c r="L33" i="5" s="1"/>
  <c r="K8" i="5"/>
  <c r="N18" i="5"/>
  <c r="N17" i="5" s="1"/>
  <c r="N8" i="5"/>
  <c r="N31" i="5"/>
  <c r="N30" i="5" s="1"/>
  <c r="M30" i="5"/>
  <c r="K17" i="5"/>
  <c r="N7" i="5"/>
  <c r="M8" i="5"/>
  <c r="M27" i="5"/>
  <c r="M22" i="4"/>
  <c r="N22" i="4" s="1"/>
  <c r="K8" i="4"/>
  <c r="I33" i="4"/>
  <c r="M25" i="4"/>
  <c r="N25" i="4" s="1"/>
  <c r="L8" i="4"/>
  <c r="M14" i="4"/>
  <c r="K13" i="4"/>
  <c r="M20" i="4"/>
  <c r="N20" i="4" s="1"/>
  <c r="M23" i="4"/>
  <c r="N23" i="4" s="1"/>
  <c r="J33" i="4"/>
  <c r="K26" i="4"/>
  <c r="H33" i="4"/>
  <c r="M24" i="4"/>
  <c r="N24" i="4" s="1"/>
  <c r="M10" i="4"/>
  <c r="M8" i="4" s="1"/>
  <c r="N10" i="4"/>
  <c r="N8" i="4" s="1"/>
  <c r="M13" i="4"/>
  <c r="N14" i="4"/>
  <c r="N13" i="4" s="1"/>
  <c r="L17" i="4"/>
  <c r="M31" i="4"/>
  <c r="L26" i="4"/>
  <c r="K17" i="4"/>
  <c r="M28" i="4"/>
  <c r="N28" i="4" s="1"/>
  <c r="N27" i="4"/>
  <c r="N18" i="4"/>
  <c r="M13" i="5" l="1"/>
  <c r="M17" i="5"/>
  <c r="K33" i="5"/>
  <c r="M26" i="5"/>
  <c r="N27" i="5"/>
  <c r="N26" i="5" s="1"/>
  <c r="M17" i="4"/>
  <c r="L33" i="4"/>
  <c r="N26" i="4"/>
  <c r="N17" i="4"/>
  <c r="K33" i="4"/>
  <c r="M26" i="4"/>
  <c r="N31" i="4"/>
  <c r="N30" i="4" s="1"/>
  <c r="M30" i="4"/>
  <c r="M33" i="5" l="1"/>
  <c r="M33" i="4"/>
</calcChain>
</file>

<file path=xl/sharedStrings.xml><?xml version="1.0" encoding="utf-8"?>
<sst xmlns="http://schemas.openxmlformats.org/spreadsheetml/2006/main" count="84" uniqueCount="29">
  <si>
    <t>Муниципальное бюджетное учреждение "Централизованная бухгалтерия сферы культуры"</t>
  </si>
  <si>
    <t xml:space="preserve">№пп </t>
  </si>
  <si>
    <t>Должность</t>
  </si>
  <si>
    <t>За выслугу лет, %</t>
  </si>
  <si>
    <t>з/п на 1 ставку на сегодня</t>
  </si>
  <si>
    <t>Кол-во штатных единиц</t>
  </si>
  <si>
    <t>Персональный коэффициент, руб</t>
  </si>
  <si>
    <t>Стимулирующие выплаты</t>
  </si>
  <si>
    <t>За выслугу лет, руб.</t>
  </si>
  <si>
    <t>Надбавки, руб.</t>
  </si>
  <si>
    <t>Всего в месяц на 1 ставку, руб.</t>
  </si>
  <si>
    <t>ДН</t>
  </si>
  <si>
    <t>РК</t>
  </si>
  <si>
    <t>Директор</t>
  </si>
  <si>
    <t xml:space="preserve">Заместитель директора  </t>
  </si>
  <si>
    <t>Начальник отдела</t>
  </si>
  <si>
    <t>Ведущий бухгалтер</t>
  </si>
  <si>
    <t>Ведущий экономист</t>
  </si>
  <si>
    <t>Специалист по кадрам II внутридолжностной категории</t>
  </si>
  <si>
    <t>Итого:</t>
  </si>
  <si>
    <t xml:space="preserve">Татьяна Александровна Чернухина </t>
  </si>
  <si>
    <t>8(4162)23-75-95</t>
  </si>
  <si>
    <t>Тарифная ставка с 01.01.2024г. (оклад), руб.</t>
  </si>
  <si>
    <t xml:space="preserve">Начальник отдела </t>
  </si>
  <si>
    <t xml:space="preserve">специалист </t>
  </si>
  <si>
    <t xml:space="preserve">Начисления </t>
  </si>
  <si>
    <t>Наруки (без НДФЛ)</t>
  </si>
  <si>
    <t>Расчет заработной платы до 29.02.2024</t>
  </si>
  <si>
    <t>Расчет заработной платы с 01.03.2024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</si>
</sst>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 applyFont="1"/>
    <xf numFmtId="0" fontId="4" fillId="0" borderId="0" xfId="1" applyFont="1"/>
    <xf numFmtId="43" fontId="1" fillId="0" borderId="0" xfId="1" applyNumberFormat="1" applyFont="1"/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3" fontId="2" fillId="3" borderId="4" xfId="1" applyNumberFormat="1" applyFont="1" applyFill="1" applyBorder="1" applyAlignment="1">
      <alignment horizontal="center"/>
    </xf>
    <xf numFmtId="43" fontId="2" fillId="3" borderId="1" xfId="1" applyNumberFormat="1" applyFont="1" applyFill="1" applyBorder="1" applyAlignment="1">
      <alignment horizontal="right"/>
    </xf>
    <xf numFmtId="43" fontId="2" fillId="3" borderId="1" xfId="0" applyNumberFormat="1" applyFont="1" applyFill="1" applyBorder="1" applyAlignment="1">
      <alignment horizontal="center" vertical="center" wrapText="1"/>
    </xf>
    <xf numFmtId="43" fontId="2" fillId="3" borderId="1" xfId="1" applyNumberFormat="1" applyFont="1" applyFill="1" applyBorder="1" applyAlignment="1">
      <alignment horizontal="center" vertical="center"/>
    </xf>
    <xf numFmtId="2" fontId="1" fillId="0" borderId="0" xfId="1" applyNumberFormat="1" applyFont="1"/>
    <xf numFmtId="0" fontId="6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43" fontId="6" fillId="0" borderId="4" xfId="1" applyNumberFormat="1" applyFont="1" applyFill="1" applyBorder="1" applyAlignment="1">
      <alignment horizontal="center"/>
    </xf>
    <xf numFmtId="43" fontId="4" fillId="0" borderId="1" xfId="1" applyNumberFormat="1" applyFont="1" applyFill="1" applyBorder="1" applyAlignment="1">
      <alignment horizontal="right"/>
    </xf>
    <xf numFmtId="43" fontId="2" fillId="0" borderId="1" xfId="1" applyNumberFormat="1" applyFont="1" applyBorder="1" applyAlignment="1">
      <alignment horizontal="center" vertical="center"/>
    </xf>
    <xf numFmtId="43" fontId="6" fillId="0" borderId="1" xfId="1" applyNumberFormat="1" applyFont="1" applyBorder="1" applyAlignment="1">
      <alignment horizontal="center" vertical="center"/>
    </xf>
    <xf numFmtId="43" fontId="6" fillId="2" borderId="1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43" fontId="4" fillId="0" borderId="4" xfId="0" applyNumberFormat="1" applyFont="1" applyFill="1" applyBorder="1" applyAlignment="1">
      <alignment horizontal="center" wrapText="1"/>
    </xf>
    <xf numFmtId="43" fontId="4" fillId="0" borderId="1" xfId="1" applyNumberFormat="1" applyFont="1" applyFill="1" applyBorder="1" applyAlignment="1">
      <alignment horizontal="center" vertical="center"/>
    </xf>
    <xf numFmtId="43" fontId="4" fillId="2" borderId="1" xfId="1" applyNumberFormat="1" applyFont="1" applyFill="1" applyBorder="1" applyAlignment="1">
      <alignment horizontal="center" vertical="center"/>
    </xf>
    <xf numFmtId="43" fontId="4" fillId="0" borderId="1" xfId="1" applyNumberFormat="1" applyFont="1" applyBorder="1" applyAlignment="1">
      <alignment horizontal="center" vertical="center"/>
    </xf>
    <xf numFmtId="43" fontId="6" fillId="2" borderId="5" xfId="1" applyNumberFormat="1" applyFont="1" applyFill="1" applyBorder="1" applyAlignment="1">
      <alignment horizontal="center"/>
    </xf>
    <xf numFmtId="43" fontId="6" fillId="0" borderId="1" xfId="1" applyNumberFormat="1" applyFont="1" applyFill="1" applyBorder="1" applyAlignment="1">
      <alignment horizontal="center" vertical="center"/>
    </xf>
    <xf numFmtId="43" fontId="2" fillId="3" borderId="5" xfId="1" applyNumberFormat="1" applyFont="1" applyFill="1" applyBorder="1" applyAlignment="1">
      <alignment horizontal="center"/>
    </xf>
    <xf numFmtId="43" fontId="2" fillId="3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43" fontId="7" fillId="3" borderId="1" xfId="1" applyNumberFormat="1" applyFont="1" applyFill="1" applyBorder="1" applyAlignment="1">
      <alignment horizontal="center" vertical="center"/>
    </xf>
    <xf numFmtId="43" fontId="8" fillId="0" borderId="1" xfId="1" applyNumberFormat="1" applyFont="1" applyFill="1" applyBorder="1" applyAlignment="1">
      <alignment horizontal="center" vertical="center"/>
    </xf>
    <xf numFmtId="43" fontId="2" fillId="3" borderId="5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4" borderId="1" xfId="1" applyFont="1" applyFill="1" applyBorder="1"/>
    <xf numFmtId="43" fontId="2" fillId="4" borderId="1" xfId="1" applyNumberFormat="1" applyFont="1" applyFill="1" applyBorder="1" applyAlignment="1">
      <alignment horizontal="center" vertical="center"/>
    </xf>
    <xf numFmtId="43" fontId="5" fillId="5" borderId="1" xfId="1" applyNumberFormat="1" applyFont="1" applyFill="1" applyBorder="1" applyAlignment="1">
      <alignment horizontal="center" vertical="center"/>
    </xf>
    <xf numFmtId="43" fontId="5" fillId="3" borderId="1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wrapText="1"/>
    </xf>
    <xf numFmtId="43" fontId="2" fillId="3" borderId="1" xfId="0" applyNumberFormat="1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43" fontId="9" fillId="6" borderId="1" xfId="1" applyNumberFormat="1" applyFont="1" applyFill="1" applyBorder="1" applyAlignment="1">
      <alignment horizontal="center" vertical="center"/>
    </xf>
    <xf numFmtId="0" fontId="2" fillId="4" borderId="0" xfId="1" applyFont="1" applyFill="1" applyBorder="1"/>
    <xf numFmtId="43" fontId="2" fillId="4" borderId="0" xfId="1" applyNumberFormat="1" applyFont="1" applyFill="1" applyBorder="1" applyAlignment="1">
      <alignment horizontal="center" vertical="center"/>
    </xf>
    <xf numFmtId="43" fontId="5" fillId="5" borderId="0" xfId="1" applyNumberFormat="1" applyFont="1" applyFill="1" applyBorder="1" applyAlignment="1">
      <alignment horizontal="center" vertical="center"/>
    </xf>
    <xf numFmtId="43" fontId="10" fillId="0" borderId="0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6"/>
  <sheetViews>
    <sheetView zoomScale="70" zoomScaleNormal="70" workbookViewId="0">
      <selection activeCell="B3" sqref="B3"/>
    </sheetView>
  </sheetViews>
  <sheetFormatPr defaultColWidth="9.109375" defaultRowHeight="13.2" x14ac:dyDescent="0.25"/>
  <cols>
    <col min="1" max="1" width="1.33203125" style="1" customWidth="1"/>
    <col min="2" max="2" width="5.109375" style="1" customWidth="1"/>
    <col min="3" max="3" width="27.5546875" style="1" customWidth="1"/>
    <col min="4" max="4" width="13.77734375" style="1" hidden="1" customWidth="1"/>
    <col min="5" max="5" width="2.6640625" style="1" hidden="1" customWidth="1"/>
    <col min="6" max="6" width="9.5546875" style="1" customWidth="1"/>
    <col min="7" max="7" width="15.77734375" style="1" customWidth="1"/>
    <col min="8" max="8" width="14.88671875" style="1" customWidth="1"/>
    <col min="9" max="10" width="14.44140625" style="1" customWidth="1"/>
    <col min="11" max="11" width="15.33203125" style="1" customWidth="1"/>
    <col min="12" max="12" width="14.33203125" style="1" bestFit="1" customWidth="1"/>
    <col min="13" max="14" width="17.77734375" style="1" customWidth="1"/>
    <col min="15" max="15" width="14.33203125" style="1" hidden="1" customWidth="1"/>
    <col min="16" max="16" width="9.109375" style="1" hidden="1" customWidth="1"/>
    <col min="17" max="17" width="9.109375" style="1" customWidth="1"/>
    <col min="18" max="16384" width="9.109375" style="1"/>
  </cols>
  <sheetData>
    <row r="1" spans="2:16" ht="21" customHeight="1" x14ac:dyDescent="0.25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2:16" ht="21" customHeight="1" x14ac:dyDescent="0.25">
      <c r="B2" s="64" t="s">
        <v>28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2:16" ht="15.6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6" ht="31.2" customHeight="1" x14ac:dyDescent="0.25">
      <c r="B4" s="65" t="s">
        <v>1</v>
      </c>
      <c r="C4" s="59" t="s">
        <v>2</v>
      </c>
      <c r="D4" s="58" t="s">
        <v>3</v>
      </c>
      <c r="E4" s="59" t="s">
        <v>4</v>
      </c>
      <c r="F4" s="59" t="s">
        <v>5</v>
      </c>
      <c r="G4" s="59" t="s">
        <v>22</v>
      </c>
      <c r="H4" s="58" t="s">
        <v>6</v>
      </c>
      <c r="I4" s="56" t="s">
        <v>7</v>
      </c>
      <c r="J4" s="58" t="s">
        <v>8</v>
      </c>
      <c r="K4" s="59" t="s">
        <v>9</v>
      </c>
      <c r="L4" s="59"/>
      <c r="M4" s="60" t="s">
        <v>10</v>
      </c>
      <c r="N4" s="61"/>
    </row>
    <row r="5" spans="2:16" ht="63" customHeight="1" x14ac:dyDescent="0.25">
      <c r="B5" s="65"/>
      <c r="C5" s="59"/>
      <c r="D5" s="58"/>
      <c r="E5" s="59"/>
      <c r="F5" s="59"/>
      <c r="G5" s="59"/>
      <c r="H5" s="58"/>
      <c r="I5" s="57"/>
      <c r="J5" s="58"/>
      <c r="K5" s="47" t="s">
        <v>11</v>
      </c>
      <c r="L5" s="47" t="s">
        <v>12</v>
      </c>
      <c r="M5" s="47" t="s">
        <v>25</v>
      </c>
      <c r="N5" s="49" t="s">
        <v>26</v>
      </c>
      <c r="P5" s="1">
        <v>47402</v>
      </c>
    </row>
    <row r="6" spans="2:16" ht="15.6" x14ac:dyDescent="0.25">
      <c r="B6" s="46">
        <v>1</v>
      </c>
      <c r="C6" s="47">
        <v>2</v>
      </c>
      <c r="D6" s="47"/>
      <c r="E6" s="46">
        <v>3</v>
      </c>
      <c r="F6" s="47">
        <v>4</v>
      </c>
      <c r="G6" s="46">
        <v>5</v>
      </c>
      <c r="H6" s="47">
        <v>6</v>
      </c>
      <c r="I6" s="47">
        <v>8</v>
      </c>
      <c r="J6" s="46">
        <v>7</v>
      </c>
      <c r="K6" s="47">
        <v>8</v>
      </c>
      <c r="L6" s="46">
        <v>9</v>
      </c>
      <c r="M6" s="47">
        <v>10</v>
      </c>
      <c r="N6" s="50">
        <v>11</v>
      </c>
      <c r="P6" s="3">
        <f>P5/E18*100-100</f>
        <v>19.603148266120201</v>
      </c>
    </row>
    <row r="7" spans="2:16" ht="16.2" x14ac:dyDescent="0.3">
      <c r="B7" s="46">
        <v>1</v>
      </c>
      <c r="C7" s="4" t="s">
        <v>13</v>
      </c>
      <c r="D7" s="5"/>
      <c r="E7" s="6">
        <v>69864.03</v>
      </c>
      <c r="F7" s="7">
        <v>1</v>
      </c>
      <c r="G7" s="43">
        <v>39200</v>
      </c>
      <c r="H7" s="9"/>
      <c r="I7" s="8">
        <v>17495</v>
      </c>
      <c r="J7" s="9"/>
      <c r="K7" s="9">
        <f>(G7+H7+I7+J7)*30/100</f>
        <v>17008.5</v>
      </c>
      <c r="L7" s="9">
        <f>(G7+H7+I7)*30/100</f>
        <v>17008.5</v>
      </c>
      <c r="M7" s="9">
        <f>(G7+H7+I7+J7+K7+L7)</f>
        <v>90712</v>
      </c>
      <c r="N7" s="51">
        <f>M7-(M7*13/100)</f>
        <v>78919.44</v>
      </c>
      <c r="O7" s="3">
        <f>E7*P7/100+E7</f>
        <v>83559.579385586694</v>
      </c>
      <c r="P7" s="10">
        <v>19.603148266120201</v>
      </c>
    </row>
    <row r="8" spans="2:16" ht="15.6" x14ac:dyDescent="0.3">
      <c r="B8" s="46">
        <f>B7+1</f>
        <v>2</v>
      </c>
      <c r="C8" s="4" t="s">
        <v>14</v>
      </c>
      <c r="D8" s="4"/>
      <c r="E8" s="6">
        <v>52310.720000000001</v>
      </c>
      <c r="F8" s="7">
        <f>F9+F10+F11</f>
        <v>3</v>
      </c>
      <c r="G8" s="7">
        <f>G9+G10+G11</f>
        <v>102858</v>
      </c>
      <c r="H8" s="7">
        <f t="shared" ref="H8:L8" si="0">H9+H10+H11</f>
        <v>0</v>
      </c>
      <c r="I8" s="7">
        <f t="shared" si="0"/>
        <v>41143.200000000004</v>
      </c>
      <c r="J8" s="7">
        <f t="shared" si="0"/>
        <v>0</v>
      </c>
      <c r="K8" s="7">
        <f t="shared" si="0"/>
        <v>43200.36</v>
      </c>
      <c r="L8" s="7">
        <f t="shared" si="0"/>
        <v>43200.36</v>
      </c>
      <c r="M8" s="7">
        <f>M9+M10+M11</f>
        <v>230401.91999999998</v>
      </c>
      <c r="N8" s="7">
        <f>N9+N10+N11</f>
        <v>200449.6704</v>
      </c>
      <c r="O8" s="3">
        <f>E8*P7/100+E8</f>
        <v>62565.268000674994</v>
      </c>
    </row>
    <row r="9" spans="2:16" ht="15.6" x14ac:dyDescent="0.3">
      <c r="B9" s="46"/>
      <c r="C9" s="41" t="s">
        <v>14</v>
      </c>
      <c r="D9" s="12"/>
      <c r="E9" s="13">
        <v>52310.720000000001</v>
      </c>
      <c r="F9" s="14">
        <v>1</v>
      </c>
      <c r="G9" s="44">
        <v>34286</v>
      </c>
      <c r="H9" s="15"/>
      <c r="I9" s="16">
        <f>G9*40%</f>
        <v>13714.400000000001</v>
      </c>
      <c r="J9" s="15"/>
      <c r="K9" s="16">
        <f t="shared" ref="K9:K11" si="1">(G9+H9+I9+J9)*30/100</f>
        <v>14400.12</v>
      </c>
      <c r="L9" s="16">
        <f t="shared" ref="L9:L11" si="2">(G9+H9+I9)*30/100</f>
        <v>14400.12</v>
      </c>
      <c r="M9" s="16">
        <f>G9+H9+I9+J9+K9+L9</f>
        <v>76800.639999999999</v>
      </c>
      <c r="N9" s="16">
        <f>M9-(M9*13/100)</f>
        <v>66816.556800000006</v>
      </c>
      <c r="O9" s="3">
        <f>E9*P7/100+E9</f>
        <v>62565.268000674994</v>
      </c>
    </row>
    <row r="10" spans="2:16" ht="15.6" x14ac:dyDescent="0.3">
      <c r="B10" s="46"/>
      <c r="C10" s="41" t="s">
        <v>14</v>
      </c>
      <c r="D10" s="12"/>
      <c r="E10" s="13">
        <v>52310.720000000001</v>
      </c>
      <c r="F10" s="14">
        <v>1</v>
      </c>
      <c r="G10" s="44">
        <v>34286</v>
      </c>
      <c r="H10" s="15"/>
      <c r="I10" s="16">
        <f t="shared" ref="I10:I11" si="3">G10*40%</f>
        <v>13714.400000000001</v>
      </c>
      <c r="J10" s="15"/>
      <c r="K10" s="16">
        <f t="shared" si="1"/>
        <v>14400.12</v>
      </c>
      <c r="L10" s="16">
        <f t="shared" si="2"/>
        <v>14400.12</v>
      </c>
      <c r="M10" s="16">
        <f t="shared" ref="M10:M11" si="4">G10+H10+I10+J10+K10+L10</f>
        <v>76800.639999999999</v>
      </c>
      <c r="N10" s="16">
        <f t="shared" ref="N10:N31" si="5">M10-(M10*13/100)</f>
        <v>66816.556800000006</v>
      </c>
      <c r="O10" s="3">
        <f>E10*P6/100+E10</f>
        <v>62565.268000674994</v>
      </c>
    </row>
    <row r="11" spans="2:16" ht="15.6" x14ac:dyDescent="0.3">
      <c r="B11" s="46"/>
      <c r="C11" s="41" t="s">
        <v>14</v>
      </c>
      <c r="D11" s="12"/>
      <c r="E11" s="13">
        <v>52310.720000000001</v>
      </c>
      <c r="F11" s="14">
        <v>1</v>
      </c>
      <c r="G11" s="44">
        <v>34286</v>
      </c>
      <c r="H11" s="15"/>
      <c r="I11" s="16">
        <f t="shared" si="3"/>
        <v>13714.400000000001</v>
      </c>
      <c r="J11" s="15"/>
      <c r="K11" s="16">
        <f t="shared" si="1"/>
        <v>14400.12</v>
      </c>
      <c r="L11" s="16">
        <f t="shared" si="2"/>
        <v>14400.12</v>
      </c>
      <c r="M11" s="16">
        <f t="shared" si="4"/>
        <v>76800.639999999999</v>
      </c>
      <c r="N11" s="16">
        <f t="shared" si="5"/>
        <v>66816.556800000006</v>
      </c>
      <c r="O11" s="3">
        <f>E11*P7/100+E11</f>
        <v>62565.268000674994</v>
      </c>
    </row>
    <row r="12" spans="2:16" ht="15.6" x14ac:dyDescent="0.3">
      <c r="B12" s="46"/>
      <c r="C12" s="48"/>
      <c r="D12" s="18"/>
      <c r="E12" s="19"/>
      <c r="F12" s="20"/>
      <c r="G12" s="21"/>
      <c r="H12" s="22"/>
      <c r="I12" s="22"/>
      <c r="J12" s="22"/>
      <c r="K12" s="22"/>
      <c r="L12" s="22"/>
      <c r="M12" s="22"/>
      <c r="N12" s="16">
        <f t="shared" si="5"/>
        <v>0</v>
      </c>
    </row>
    <row r="13" spans="2:16" ht="15.6" x14ac:dyDescent="0.3">
      <c r="B13" s="46">
        <f>B8+1</f>
        <v>3</v>
      </c>
      <c r="C13" s="4" t="s">
        <v>15</v>
      </c>
      <c r="D13" s="4"/>
      <c r="E13" s="6">
        <f>E14</f>
        <v>47601.84</v>
      </c>
      <c r="F13" s="9">
        <v>2</v>
      </c>
      <c r="G13" s="9">
        <v>9337</v>
      </c>
      <c r="H13" s="9">
        <f>G13*1.99</f>
        <v>18580.63</v>
      </c>
      <c r="I13" s="9">
        <f>G13*100%</f>
        <v>9337</v>
      </c>
      <c r="J13" s="9">
        <f>G13*30/100</f>
        <v>2801.1</v>
      </c>
      <c r="K13" s="9">
        <f>(G13+H13+I13+J13)*30/100</f>
        <v>12016.719000000001</v>
      </c>
      <c r="L13" s="9">
        <f>(G13+H13+I13+J13)*30/100</f>
        <v>12016.719000000001</v>
      </c>
      <c r="M13" s="9">
        <f>M14+M15</f>
        <v>128178.33600000001</v>
      </c>
      <c r="N13" s="9">
        <f>N14+N15</f>
        <v>111515.15232000001</v>
      </c>
      <c r="O13" s="3">
        <f>E13*P7/100+E13</f>
        <v>56933.299272601304</v>
      </c>
    </row>
    <row r="14" spans="2:16" ht="15.6" customHeight="1" x14ac:dyDescent="0.25">
      <c r="B14" s="46"/>
      <c r="C14" s="45" t="s">
        <v>23</v>
      </c>
      <c r="D14" s="48">
        <v>30</v>
      </c>
      <c r="E14" s="23">
        <v>47601.84</v>
      </c>
      <c r="F14" s="24">
        <v>1</v>
      </c>
      <c r="G14" s="17">
        <v>9337</v>
      </c>
      <c r="H14" s="16">
        <f>G14*1.99</f>
        <v>18580.63</v>
      </c>
      <c r="I14" s="16">
        <f>G14*100%</f>
        <v>9337</v>
      </c>
      <c r="J14" s="16">
        <f>G14*30/100</f>
        <v>2801.1</v>
      </c>
      <c r="K14" s="16">
        <f>(G14+H14+I14+J14)*30/100</f>
        <v>12016.719000000001</v>
      </c>
      <c r="L14" s="16">
        <f>(G14+H14+I14+J14)*30/100</f>
        <v>12016.719000000001</v>
      </c>
      <c r="M14" s="16">
        <f>G14+H14+I14+J14+K14+L14</f>
        <v>64089.168000000005</v>
      </c>
      <c r="N14" s="16">
        <f t="shared" si="5"/>
        <v>55757.576160000004</v>
      </c>
      <c r="O14" s="3">
        <f>E14*P7/100+E14</f>
        <v>56933.299272601304</v>
      </c>
    </row>
    <row r="15" spans="2:16" ht="15.6" customHeight="1" x14ac:dyDescent="0.25">
      <c r="B15" s="46"/>
      <c r="C15" s="45" t="s">
        <v>23</v>
      </c>
      <c r="D15" s="48">
        <v>30</v>
      </c>
      <c r="E15" s="23">
        <v>47601.84</v>
      </c>
      <c r="F15" s="24">
        <v>1</v>
      </c>
      <c r="G15" s="17">
        <v>9337</v>
      </c>
      <c r="H15" s="16">
        <f>G15*1.99</f>
        <v>18580.63</v>
      </c>
      <c r="I15" s="16">
        <f>G15*100%</f>
        <v>9337</v>
      </c>
      <c r="J15" s="16">
        <f>G15*30/100</f>
        <v>2801.1</v>
      </c>
      <c r="K15" s="16">
        <f>(G15+H15+I15+J15)*30/100</f>
        <v>12016.719000000001</v>
      </c>
      <c r="L15" s="16">
        <f>(G15+H15+I15+J15)*30/100</f>
        <v>12016.719000000001</v>
      </c>
      <c r="M15" s="16">
        <f>G15+H15+I15+J15+K15+L15</f>
        <v>64089.168000000005</v>
      </c>
      <c r="N15" s="16">
        <f t="shared" si="5"/>
        <v>55757.576160000004</v>
      </c>
      <c r="O15" s="3">
        <f>E15*P8/100+E15</f>
        <v>47601.84</v>
      </c>
    </row>
    <row r="16" spans="2:16" ht="15.6" x14ac:dyDescent="0.25">
      <c r="B16" s="46"/>
      <c r="C16" s="11"/>
      <c r="D16" s="48"/>
      <c r="E16" s="23"/>
      <c r="F16" s="24"/>
      <c r="G16" s="17"/>
      <c r="H16" s="16"/>
      <c r="I16" s="16"/>
      <c r="J16" s="16"/>
      <c r="K16" s="16"/>
      <c r="L16" s="16"/>
      <c r="M16" s="16"/>
      <c r="N16" s="16">
        <f t="shared" si="5"/>
        <v>0</v>
      </c>
      <c r="O16" s="3"/>
    </row>
    <row r="17" spans="2:15" ht="15" customHeight="1" x14ac:dyDescent="0.3">
      <c r="B17" s="46">
        <f>B13+1</f>
        <v>4</v>
      </c>
      <c r="C17" s="4" t="s">
        <v>16</v>
      </c>
      <c r="D17" s="4"/>
      <c r="E17" s="25">
        <f>AVERAGE(E18:E24)</f>
        <v>39236.804571428576</v>
      </c>
      <c r="F17" s="26">
        <f t="shared" ref="F17:L17" si="6">F18+F19+F20+F21+F23+F24+F25</f>
        <v>7</v>
      </c>
      <c r="G17" s="26">
        <f t="shared" si="6"/>
        <v>54425</v>
      </c>
      <c r="H17" s="26">
        <f t="shared" si="6"/>
        <v>108305.75</v>
      </c>
      <c r="I17" s="26">
        <f t="shared" si="6"/>
        <v>54425</v>
      </c>
      <c r="J17" s="26">
        <f t="shared" si="6"/>
        <v>16327.5</v>
      </c>
      <c r="K17" s="26">
        <f t="shared" si="6"/>
        <v>70044.975000000006</v>
      </c>
      <c r="L17" s="26">
        <f t="shared" si="6"/>
        <v>70044.975000000006</v>
      </c>
      <c r="M17" s="26">
        <f>M18+M19+M20+M21+M22+M23+M24+M25</f>
        <v>426940.79999999993</v>
      </c>
      <c r="N17" s="26">
        <f>N18+N19+N20+N21+N22+N23+N24+N25</f>
        <v>371438.49600000004</v>
      </c>
      <c r="O17" s="3">
        <f>E17*P7/100+E17</f>
        <v>46928.453546453551</v>
      </c>
    </row>
    <row r="18" spans="2:15" ht="15" customHeight="1" x14ac:dyDescent="0.25">
      <c r="B18" s="46"/>
      <c r="C18" s="41" t="s">
        <v>16</v>
      </c>
      <c r="D18" s="28">
        <v>30</v>
      </c>
      <c r="E18" s="23">
        <v>39632.736000000004</v>
      </c>
      <c r="F18" s="29">
        <v>1</v>
      </c>
      <c r="G18" s="17">
        <v>7775</v>
      </c>
      <c r="H18" s="16">
        <f t="shared" ref="H18:H25" si="7">G18*1.99</f>
        <v>15472.25</v>
      </c>
      <c r="I18" s="16">
        <f t="shared" ref="I18:I25" si="8">G18*100%</f>
        <v>7775</v>
      </c>
      <c r="J18" s="16">
        <f t="shared" ref="J18:J25" si="9">G18*30/100</f>
        <v>2332.5</v>
      </c>
      <c r="K18" s="16">
        <f t="shared" ref="K18:K25" si="10">(G18+H18+I18+J18)*30/100</f>
        <v>10006.424999999999</v>
      </c>
      <c r="L18" s="16">
        <f t="shared" ref="L18:L25" si="11">(G18+H18+I18+J18)*30/100</f>
        <v>10006.424999999999</v>
      </c>
      <c r="M18" s="16">
        <f>G18+H18+I18+J18+K18+L18</f>
        <v>53367.600000000006</v>
      </c>
      <c r="N18" s="16">
        <f t="shared" si="5"/>
        <v>46429.812000000005</v>
      </c>
      <c r="O18" s="3">
        <f>E18*P7/100+E18</f>
        <v>47402</v>
      </c>
    </row>
    <row r="19" spans="2:15" ht="15" customHeight="1" x14ac:dyDescent="0.25">
      <c r="B19" s="46"/>
      <c r="C19" s="41" t="s">
        <v>16</v>
      </c>
      <c r="D19" s="28">
        <v>30</v>
      </c>
      <c r="E19" s="23">
        <v>39632.736000000004</v>
      </c>
      <c r="F19" s="29">
        <v>1</v>
      </c>
      <c r="G19" s="17">
        <v>7775</v>
      </c>
      <c r="H19" s="16">
        <f t="shared" si="7"/>
        <v>15472.25</v>
      </c>
      <c r="I19" s="16">
        <f t="shared" si="8"/>
        <v>7775</v>
      </c>
      <c r="J19" s="16">
        <f t="shared" si="9"/>
        <v>2332.5</v>
      </c>
      <c r="K19" s="16">
        <f t="shared" si="10"/>
        <v>10006.424999999999</v>
      </c>
      <c r="L19" s="16">
        <f t="shared" si="11"/>
        <v>10006.424999999999</v>
      </c>
      <c r="M19" s="16">
        <f t="shared" ref="M19:M24" si="12">G19+H19+I19+J19+K19+L19</f>
        <v>53367.600000000006</v>
      </c>
      <c r="N19" s="16">
        <f t="shared" si="5"/>
        <v>46429.812000000005</v>
      </c>
      <c r="O19" s="3">
        <f>E19*P7/100+E19</f>
        <v>47402</v>
      </c>
    </row>
    <row r="20" spans="2:15" ht="15" customHeight="1" x14ac:dyDescent="0.25">
      <c r="B20" s="46"/>
      <c r="C20" s="41" t="s">
        <v>16</v>
      </c>
      <c r="D20" s="28">
        <v>30</v>
      </c>
      <c r="E20" s="23">
        <v>39632.736000000004</v>
      </c>
      <c r="F20" s="29">
        <v>1</v>
      </c>
      <c r="G20" s="17">
        <v>7775</v>
      </c>
      <c r="H20" s="16">
        <f t="shared" si="7"/>
        <v>15472.25</v>
      </c>
      <c r="I20" s="16">
        <f t="shared" si="8"/>
        <v>7775</v>
      </c>
      <c r="J20" s="16">
        <f t="shared" si="9"/>
        <v>2332.5</v>
      </c>
      <c r="K20" s="16">
        <f t="shared" si="10"/>
        <v>10006.424999999999</v>
      </c>
      <c r="L20" s="16">
        <f t="shared" si="11"/>
        <v>10006.424999999999</v>
      </c>
      <c r="M20" s="16">
        <f t="shared" si="12"/>
        <v>53367.600000000006</v>
      </c>
      <c r="N20" s="16">
        <f t="shared" si="5"/>
        <v>46429.812000000005</v>
      </c>
      <c r="O20" s="3">
        <f>E20*P3/100+E20</f>
        <v>39632.736000000004</v>
      </c>
    </row>
    <row r="21" spans="2:15" ht="15" customHeight="1" x14ac:dyDescent="0.25">
      <c r="B21" s="46"/>
      <c r="C21" s="41" t="s">
        <v>16</v>
      </c>
      <c r="D21" s="28">
        <v>30</v>
      </c>
      <c r="E21" s="23">
        <v>39632.736000000004</v>
      </c>
      <c r="F21" s="29">
        <v>1</v>
      </c>
      <c r="G21" s="17">
        <v>7775</v>
      </c>
      <c r="H21" s="16">
        <f t="shared" si="7"/>
        <v>15472.25</v>
      </c>
      <c r="I21" s="16">
        <f t="shared" si="8"/>
        <v>7775</v>
      </c>
      <c r="J21" s="16">
        <f t="shared" si="9"/>
        <v>2332.5</v>
      </c>
      <c r="K21" s="16">
        <f t="shared" si="10"/>
        <v>10006.424999999999</v>
      </c>
      <c r="L21" s="16">
        <f t="shared" si="11"/>
        <v>10006.424999999999</v>
      </c>
      <c r="M21" s="16">
        <f t="shared" si="12"/>
        <v>53367.600000000006</v>
      </c>
      <c r="N21" s="16">
        <f t="shared" si="5"/>
        <v>46429.812000000005</v>
      </c>
      <c r="O21" s="3">
        <f>E21*P1/100+E21</f>
        <v>39632.736000000004</v>
      </c>
    </row>
    <row r="22" spans="2:15" ht="15" customHeight="1" x14ac:dyDescent="0.25">
      <c r="B22" s="46"/>
      <c r="C22" s="41" t="s">
        <v>16</v>
      </c>
      <c r="D22" s="28">
        <v>30</v>
      </c>
      <c r="E22" s="23">
        <v>38708.896000000001</v>
      </c>
      <c r="F22" s="29">
        <v>1</v>
      </c>
      <c r="G22" s="17">
        <v>7775</v>
      </c>
      <c r="H22" s="16">
        <f t="shared" si="7"/>
        <v>15472.25</v>
      </c>
      <c r="I22" s="16">
        <f t="shared" si="8"/>
        <v>7775</v>
      </c>
      <c r="J22" s="16">
        <f t="shared" si="9"/>
        <v>2332.5</v>
      </c>
      <c r="K22" s="16">
        <f t="shared" si="10"/>
        <v>10006.424999999999</v>
      </c>
      <c r="L22" s="16">
        <f t="shared" si="11"/>
        <v>10006.424999999999</v>
      </c>
      <c r="M22" s="16">
        <f t="shared" si="12"/>
        <v>53367.600000000006</v>
      </c>
      <c r="N22" s="16">
        <f t="shared" si="5"/>
        <v>46429.812000000005</v>
      </c>
      <c r="O22" s="3">
        <f>E22*P4/100+E22</f>
        <v>38708.896000000001</v>
      </c>
    </row>
    <row r="23" spans="2:15" ht="15" customHeight="1" x14ac:dyDescent="0.25">
      <c r="B23" s="46"/>
      <c r="C23" s="41" t="s">
        <v>16</v>
      </c>
      <c r="D23" s="28">
        <v>20</v>
      </c>
      <c r="E23" s="23">
        <v>38708.896000000001</v>
      </c>
      <c r="F23" s="29">
        <v>1</v>
      </c>
      <c r="G23" s="17">
        <v>7775</v>
      </c>
      <c r="H23" s="16">
        <f t="shared" si="7"/>
        <v>15472.25</v>
      </c>
      <c r="I23" s="16">
        <f t="shared" si="8"/>
        <v>7775</v>
      </c>
      <c r="J23" s="16">
        <f t="shared" si="9"/>
        <v>2332.5</v>
      </c>
      <c r="K23" s="16">
        <f t="shared" si="10"/>
        <v>10006.424999999999</v>
      </c>
      <c r="L23" s="16">
        <f t="shared" si="11"/>
        <v>10006.424999999999</v>
      </c>
      <c r="M23" s="16">
        <f t="shared" si="12"/>
        <v>53367.600000000006</v>
      </c>
      <c r="N23" s="16">
        <f t="shared" si="5"/>
        <v>46429.812000000005</v>
      </c>
      <c r="O23" s="3">
        <f>E23*P7/100+E23</f>
        <v>46297.058275058269</v>
      </c>
    </row>
    <row r="24" spans="2:15" ht="15" customHeight="1" x14ac:dyDescent="0.25">
      <c r="B24" s="46"/>
      <c r="C24" s="41" t="s">
        <v>16</v>
      </c>
      <c r="D24" s="28">
        <v>20</v>
      </c>
      <c r="E24" s="23">
        <v>38708.896000000001</v>
      </c>
      <c r="F24" s="29">
        <v>1</v>
      </c>
      <c r="G24" s="17">
        <v>7775</v>
      </c>
      <c r="H24" s="16">
        <f t="shared" si="7"/>
        <v>15472.25</v>
      </c>
      <c r="I24" s="16">
        <f t="shared" si="8"/>
        <v>7775</v>
      </c>
      <c r="J24" s="16">
        <f t="shared" si="9"/>
        <v>2332.5</v>
      </c>
      <c r="K24" s="16">
        <f t="shared" si="10"/>
        <v>10006.424999999999</v>
      </c>
      <c r="L24" s="16">
        <f t="shared" si="11"/>
        <v>10006.424999999999</v>
      </c>
      <c r="M24" s="16">
        <f t="shared" si="12"/>
        <v>53367.600000000006</v>
      </c>
      <c r="N24" s="16">
        <f t="shared" si="5"/>
        <v>46429.812000000005</v>
      </c>
      <c r="O24" s="3">
        <f>E24*P7/100+E24</f>
        <v>46297.058275058269</v>
      </c>
    </row>
    <row r="25" spans="2:15" ht="15" customHeight="1" x14ac:dyDescent="0.25">
      <c r="B25" s="46"/>
      <c r="C25" s="41" t="s">
        <v>16</v>
      </c>
      <c r="D25" s="28">
        <v>15</v>
      </c>
      <c r="E25" s="23">
        <v>38246.976000000002</v>
      </c>
      <c r="F25" s="29">
        <v>1</v>
      </c>
      <c r="G25" s="17">
        <v>7775</v>
      </c>
      <c r="H25" s="16">
        <f t="shared" si="7"/>
        <v>15472.25</v>
      </c>
      <c r="I25" s="16">
        <f t="shared" si="8"/>
        <v>7775</v>
      </c>
      <c r="J25" s="16">
        <f t="shared" si="9"/>
        <v>2332.5</v>
      </c>
      <c r="K25" s="16">
        <f t="shared" si="10"/>
        <v>10006.424999999999</v>
      </c>
      <c r="L25" s="16">
        <f t="shared" si="11"/>
        <v>10006.424999999999</v>
      </c>
      <c r="M25" s="16">
        <f>G25+H25+I25+J25+K25+L25</f>
        <v>53367.600000000006</v>
      </c>
      <c r="N25" s="16">
        <f t="shared" si="5"/>
        <v>46429.812000000005</v>
      </c>
      <c r="O25" s="3">
        <f>E25*P9/100+E25</f>
        <v>38246.976000000002</v>
      </c>
    </row>
    <row r="26" spans="2:15" ht="15.6" x14ac:dyDescent="0.3">
      <c r="B26" s="46">
        <f>B17+1</f>
        <v>5</v>
      </c>
      <c r="C26" s="30" t="s">
        <v>17</v>
      </c>
      <c r="D26" s="30"/>
      <c r="E26" s="25">
        <f>AVERAGE(E27:E28)</f>
        <v>38939.856</v>
      </c>
      <c r="F26" s="31">
        <f>F27+F28</f>
        <v>2</v>
      </c>
      <c r="G26" s="31">
        <f t="shared" ref="G26:L26" si="13">G27+G28</f>
        <v>15550</v>
      </c>
      <c r="H26" s="31">
        <f t="shared" si="13"/>
        <v>30944.5</v>
      </c>
      <c r="I26" s="31">
        <f t="shared" si="13"/>
        <v>15550</v>
      </c>
      <c r="J26" s="31">
        <f t="shared" si="13"/>
        <v>4665</v>
      </c>
      <c r="K26" s="31">
        <f t="shared" si="13"/>
        <v>20012.849999999999</v>
      </c>
      <c r="L26" s="31">
        <f t="shared" si="13"/>
        <v>20012.849999999999</v>
      </c>
      <c r="M26" s="31">
        <f>M27+M28</f>
        <v>106735.20000000001</v>
      </c>
      <c r="N26" s="31">
        <f>N27+N28</f>
        <v>92859.624000000011</v>
      </c>
      <c r="O26" s="3">
        <f>E26*P7/100+E26</f>
        <v>46573.293706293698</v>
      </c>
    </row>
    <row r="27" spans="2:15" ht="15.6" x14ac:dyDescent="0.25">
      <c r="B27" s="46"/>
      <c r="C27" s="42" t="s">
        <v>17</v>
      </c>
      <c r="D27" s="28">
        <v>30</v>
      </c>
      <c r="E27" s="23">
        <v>39632.736000000004</v>
      </c>
      <c r="F27" s="32">
        <v>1</v>
      </c>
      <c r="G27" s="17">
        <v>7775</v>
      </c>
      <c r="H27" s="16">
        <f t="shared" ref="H27:H28" si="14">G27*1.99</f>
        <v>15472.25</v>
      </c>
      <c r="I27" s="16">
        <f t="shared" ref="I27:I31" si="15">G27*100%</f>
        <v>7775</v>
      </c>
      <c r="J27" s="16">
        <f t="shared" ref="J27:J30" si="16">G27*30/100</f>
        <v>2332.5</v>
      </c>
      <c r="K27" s="16">
        <f t="shared" ref="K27:K28" si="17">(G27+H27+I27+J27)*30/100</f>
        <v>10006.424999999999</v>
      </c>
      <c r="L27" s="16">
        <f t="shared" ref="L27:L28" si="18">(G27+H27+I27+J27)*30/100</f>
        <v>10006.424999999999</v>
      </c>
      <c r="M27" s="16">
        <f>G27+H27+I27+J27+K27+L27</f>
        <v>53367.600000000006</v>
      </c>
      <c r="N27" s="16">
        <f t="shared" si="5"/>
        <v>46429.812000000005</v>
      </c>
      <c r="O27" s="3">
        <f>E27*P7/100+E27</f>
        <v>47402</v>
      </c>
    </row>
    <row r="28" spans="2:15" ht="15.6" x14ac:dyDescent="0.25">
      <c r="B28" s="46"/>
      <c r="C28" s="42" t="s">
        <v>17</v>
      </c>
      <c r="D28" s="28">
        <v>15</v>
      </c>
      <c r="E28" s="23">
        <v>38246.976000000002</v>
      </c>
      <c r="F28" s="32">
        <v>1</v>
      </c>
      <c r="G28" s="17">
        <v>7775</v>
      </c>
      <c r="H28" s="16">
        <f t="shared" si="14"/>
        <v>15472.25</v>
      </c>
      <c r="I28" s="16">
        <f t="shared" si="15"/>
        <v>7775</v>
      </c>
      <c r="J28" s="16">
        <f t="shared" si="16"/>
        <v>2332.5</v>
      </c>
      <c r="K28" s="16">
        <f t="shared" si="17"/>
        <v>10006.424999999999</v>
      </c>
      <c r="L28" s="16">
        <f t="shared" si="18"/>
        <v>10006.424999999999</v>
      </c>
      <c r="M28" s="16">
        <f>G28+H28+I28+J28+K28+L28</f>
        <v>53367.600000000006</v>
      </c>
      <c r="N28" s="16">
        <f t="shared" si="5"/>
        <v>46429.812000000005</v>
      </c>
      <c r="O28" s="3">
        <f>E28*P7/100+E28</f>
        <v>45744.587412587411</v>
      </c>
    </row>
    <row r="29" spans="2:15" ht="15.6" x14ac:dyDescent="0.25">
      <c r="B29" s="46"/>
      <c r="C29" s="27"/>
      <c r="D29" s="28"/>
      <c r="E29" s="23"/>
      <c r="F29" s="32"/>
      <c r="G29" s="17"/>
      <c r="H29" s="16"/>
      <c r="I29" s="16"/>
      <c r="J29" s="16"/>
      <c r="K29" s="16"/>
      <c r="L29" s="16"/>
      <c r="M29" s="16"/>
      <c r="N29" s="16">
        <f t="shared" si="5"/>
        <v>0</v>
      </c>
      <c r="O29" s="3"/>
    </row>
    <row r="30" spans="2:15" ht="41.4" x14ac:dyDescent="0.25">
      <c r="B30" s="46">
        <f t="shared" ref="B30" si="19">B26+1</f>
        <v>6</v>
      </c>
      <c r="C30" s="4" t="s">
        <v>18</v>
      </c>
      <c r="D30" s="4"/>
      <c r="E30" s="33">
        <f>E31</f>
        <v>28505.66</v>
      </c>
      <c r="F30" s="31">
        <f>F31</f>
        <v>1</v>
      </c>
      <c r="G30" s="31">
        <v>6284</v>
      </c>
      <c r="H30" s="31">
        <f t="shared" ref="H30:L30" si="20">H31</f>
        <v>14481.23</v>
      </c>
      <c r="I30" s="31">
        <f t="shared" si="20"/>
        <v>7277</v>
      </c>
      <c r="J30" s="39">
        <f t="shared" si="16"/>
        <v>1885.2</v>
      </c>
      <c r="K30" s="31">
        <f t="shared" si="20"/>
        <v>9365.4989999999998</v>
      </c>
      <c r="L30" s="31">
        <f t="shared" si="20"/>
        <v>9365.4989999999998</v>
      </c>
      <c r="M30" s="31">
        <f>M31</f>
        <v>49949.327999999994</v>
      </c>
      <c r="N30" s="31">
        <f>N31</f>
        <v>43455.915359999992</v>
      </c>
      <c r="O30" s="3">
        <f>E30*P7/100+E30</f>
        <v>34093.666794036122</v>
      </c>
    </row>
    <row r="31" spans="2:15" ht="15.6" customHeight="1" x14ac:dyDescent="0.25">
      <c r="B31" s="46"/>
      <c r="C31" s="34" t="s">
        <v>24</v>
      </c>
      <c r="D31" s="35">
        <v>10</v>
      </c>
      <c r="E31" s="23">
        <v>28505.66</v>
      </c>
      <c r="F31" s="32">
        <v>1</v>
      </c>
      <c r="G31" s="16">
        <v>7277</v>
      </c>
      <c r="H31" s="16">
        <f>G31*1.99</f>
        <v>14481.23</v>
      </c>
      <c r="I31" s="16">
        <f t="shared" si="15"/>
        <v>7277</v>
      </c>
      <c r="J31" s="16">
        <f>G31*30/100</f>
        <v>2183.1</v>
      </c>
      <c r="K31" s="16">
        <f>(G31+H31+I31+J31)*30/100</f>
        <v>9365.4989999999998</v>
      </c>
      <c r="L31" s="16">
        <f>(G31+H31+I31+J31)*30/100</f>
        <v>9365.4989999999998</v>
      </c>
      <c r="M31" s="16">
        <f>G31+H31+I31+J31+K31+L31</f>
        <v>49949.327999999994</v>
      </c>
      <c r="N31" s="16">
        <f t="shared" si="5"/>
        <v>43455.915359999992</v>
      </c>
      <c r="O31" s="3">
        <f>E31*P7/100+E31</f>
        <v>34093.666794036122</v>
      </c>
    </row>
    <row r="32" spans="2:15" ht="15.6" x14ac:dyDescent="0.25">
      <c r="B32" s="46"/>
      <c r="C32" s="34"/>
      <c r="D32" s="35"/>
      <c r="E32" s="23"/>
      <c r="F32" s="32"/>
      <c r="G32" s="16"/>
      <c r="H32" s="16"/>
      <c r="I32" s="16"/>
      <c r="J32" s="16"/>
      <c r="K32" s="16"/>
      <c r="L32" s="16"/>
      <c r="M32" s="16"/>
      <c r="N32" s="16"/>
      <c r="O32" s="3"/>
    </row>
    <row r="33" spans="2:16" ht="18.600000000000001" customHeight="1" x14ac:dyDescent="0.3">
      <c r="B33" s="46">
        <v>7</v>
      </c>
      <c r="C33" s="36" t="s">
        <v>19</v>
      </c>
      <c r="D33" s="36"/>
      <c r="E33" s="37">
        <f t="shared" ref="E33:P33" si="21">E7+E8+E13+E17+E26+E30</f>
        <v>276458.91057142854</v>
      </c>
      <c r="F33" s="37">
        <f t="shared" si="21"/>
        <v>16</v>
      </c>
      <c r="G33" s="37">
        <f t="shared" si="21"/>
        <v>227654</v>
      </c>
      <c r="H33" s="37">
        <f t="shared" si="21"/>
        <v>172312.11000000002</v>
      </c>
      <c r="I33" s="37">
        <f t="shared" si="21"/>
        <v>145227.20000000001</v>
      </c>
      <c r="J33" s="37">
        <f t="shared" si="21"/>
        <v>25678.799999999999</v>
      </c>
      <c r="K33" s="37">
        <f t="shared" si="21"/>
        <v>171648.90300000002</v>
      </c>
      <c r="L33" s="37">
        <f t="shared" si="21"/>
        <v>171648.90300000002</v>
      </c>
      <c r="M33" s="38">
        <f t="shared" si="21"/>
        <v>1032917.5839999998</v>
      </c>
      <c r="N33" s="38">
        <f t="shared" si="21"/>
        <v>898638.2980800001</v>
      </c>
      <c r="O33" s="38">
        <f t="shared" si="21"/>
        <v>330653.56070564635</v>
      </c>
      <c r="P33" s="38">
        <f t="shared" si="21"/>
        <v>19.603148266120201</v>
      </c>
    </row>
    <row r="34" spans="2:16" ht="15.6" x14ac:dyDescent="0.3">
      <c r="B34" s="40"/>
      <c r="C34" s="2"/>
      <c r="D34" s="2"/>
      <c r="E34" s="2"/>
      <c r="F34" s="2"/>
      <c r="G34" s="2"/>
      <c r="H34" s="2"/>
      <c r="I34" s="2"/>
      <c r="J34" s="2"/>
      <c r="K34" s="62"/>
      <c r="L34" s="63"/>
      <c r="M34" s="55"/>
      <c r="N34" s="55"/>
    </row>
    <row r="35" spans="2:16" ht="14.4" x14ac:dyDescent="0.3">
      <c r="C35" t="s">
        <v>20</v>
      </c>
      <c r="D35"/>
    </row>
    <row r="36" spans="2:16" ht="14.4" x14ac:dyDescent="0.3">
      <c r="C36" t="s">
        <v>21</v>
      </c>
      <c r="D36"/>
    </row>
  </sheetData>
  <mergeCells count="14">
    <mergeCell ref="B1:N1"/>
    <mergeCell ref="B2:N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L4"/>
    <mergeCell ref="M4:N4"/>
    <mergeCell ref="K34:L34"/>
  </mergeCells>
  <pageMargins left="0" right="0" top="0.15748031496062992" bottom="0" header="0" footer="0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6"/>
  <sheetViews>
    <sheetView tabSelected="1" topLeftCell="A10" zoomScale="70" zoomScaleNormal="70" workbookViewId="0">
      <selection activeCell="G39" sqref="G39"/>
    </sheetView>
  </sheetViews>
  <sheetFormatPr defaultColWidth="9.109375" defaultRowHeight="13.2" x14ac:dyDescent="0.25"/>
  <cols>
    <col min="1" max="1" width="1.33203125" style="1" customWidth="1"/>
    <col min="2" max="2" width="5.109375" style="1" customWidth="1"/>
    <col min="3" max="3" width="27.5546875" style="1" customWidth="1"/>
    <col min="4" max="4" width="13.77734375" style="1" hidden="1" customWidth="1"/>
    <col min="5" max="5" width="2.6640625" style="1" hidden="1" customWidth="1"/>
    <col min="6" max="6" width="9.5546875" style="1" customWidth="1"/>
    <col min="7" max="7" width="15.77734375" style="1" customWidth="1"/>
    <col min="8" max="8" width="14.88671875" style="1" customWidth="1"/>
    <col min="9" max="10" width="14.44140625" style="1" customWidth="1"/>
    <col min="11" max="11" width="15.33203125" style="1" customWidth="1"/>
    <col min="12" max="12" width="14.33203125" style="1" bestFit="1" customWidth="1"/>
    <col min="13" max="14" width="17.77734375" style="1" customWidth="1"/>
    <col min="15" max="16384" width="9.109375" style="1"/>
  </cols>
  <sheetData>
    <row r="1" spans="2:14" ht="21" customHeight="1" x14ac:dyDescent="0.25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2:14" ht="21" customHeight="1" x14ac:dyDescent="0.25">
      <c r="B2" s="64" t="s">
        <v>27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2:14" ht="15.6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ht="31.2" customHeight="1" x14ac:dyDescent="0.25">
      <c r="B4" s="65" t="s">
        <v>1</v>
      </c>
      <c r="C4" s="59" t="s">
        <v>2</v>
      </c>
      <c r="D4" s="58" t="s">
        <v>3</v>
      </c>
      <c r="E4" s="59" t="s">
        <v>4</v>
      </c>
      <c r="F4" s="59" t="s">
        <v>5</v>
      </c>
      <c r="G4" s="59" t="s">
        <v>22</v>
      </c>
      <c r="H4" s="58" t="s">
        <v>6</v>
      </c>
      <c r="I4" s="56" t="s">
        <v>7</v>
      </c>
      <c r="J4" s="58" t="s">
        <v>8</v>
      </c>
      <c r="K4" s="59" t="s">
        <v>9</v>
      </c>
      <c r="L4" s="59"/>
      <c r="M4" s="60" t="s">
        <v>10</v>
      </c>
      <c r="N4" s="61"/>
    </row>
    <row r="5" spans="2:14" ht="63" customHeight="1" x14ac:dyDescent="0.25">
      <c r="B5" s="65"/>
      <c r="C5" s="59"/>
      <c r="D5" s="58"/>
      <c r="E5" s="59"/>
      <c r="F5" s="59"/>
      <c r="G5" s="59"/>
      <c r="H5" s="58"/>
      <c r="I5" s="57"/>
      <c r="J5" s="58"/>
      <c r="K5" s="47" t="s">
        <v>11</v>
      </c>
      <c r="L5" s="47" t="s">
        <v>12</v>
      </c>
      <c r="M5" s="47" t="s">
        <v>25</v>
      </c>
      <c r="N5" s="49" t="s">
        <v>26</v>
      </c>
    </row>
    <row r="6" spans="2:14" ht="15.6" x14ac:dyDescent="0.25">
      <c r="B6" s="46">
        <v>1</v>
      </c>
      <c r="C6" s="47">
        <v>2</v>
      </c>
      <c r="D6" s="47"/>
      <c r="E6" s="46">
        <v>3</v>
      </c>
      <c r="F6" s="47">
        <v>4</v>
      </c>
      <c r="G6" s="46">
        <v>5</v>
      </c>
      <c r="H6" s="47">
        <v>6</v>
      </c>
      <c r="I6" s="47">
        <v>8</v>
      </c>
      <c r="J6" s="46">
        <v>7</v>
      </c>
      <c r="K6" s="47">
        <v>8</v>
      </c>
      <c r="L6" s="46">
        <v>9</v>
      </c>
      <c r="M6" s="47">
        <v>10</v>
      </c>
      <c r="N6" s="50">
        <v>11</v>
      </c>
    </row>
    <row r="7" spans="2:14" ht="16.2" x14ac:dyDescent="0.3">
      <c r="B7" s="46">
        <v>1</v>
      </c>
      <c r="C7" s="4" t="s">
        <v>13</v>
      </c>
      <c r="D7" s="5"/>
      <c r="E7" s="6">
        <v>69864.03</v>
      </c>
      <c r="F7" s="7">
        <v>1</v>
      </c>
      <c r="G7" s="8">
        <v>35636</v>
      </c>
      <c r="H7" s="9"/>
      <c r="I7" s="8">
        <v>17495</v>
      </c>
      <c r="J7" s="9"/>
      <c r="K7" s="9">
        <f>(G7+H7+I7+J7)*30/100</f>
        <v>15939.3</v>
      </c>
      <c r="L7" s="9">
        <f>(G7+H7+I7)*30/100</f>
        <v>15939.3</v>
      </c>
      <c r="M7" s="9">
        <f>(G7+H7+I7+J7+K7+L7)</f>
        <v>85009.600000000006</v>
      </c>
      <c r="N7" s="51">
        <f>M7-(M7*13/100)</f>
        <v>73958.352000000014</v>
      </c>
    </row>
    <row r="8" spans="2:14" ht="15.6" x14ac:dyDescent="0.3">
      <c r="B8" s="46">
        <f>B7+1</f>
        <v>2</v>
      </c>
      <c r="C8" s="4" t="s">
        <v>14</v>
      </c>
      <c r="D8" s="4"/>
      <c r="E8" s="6">
        <v>52310.720000000001</v>
      </c>
      <c r="F8" s="7">
        <f>F9+F10+F11</f>
        <v>3</v>
      </c>
      <c r="G8" s="7">
        <f>G9+G10+G11</f>
        <v>86595</v>
      </c>
      <c r="H8" s="7">
        <f t="shared" ref="H8:L8" si="0">H9+H10+H11</f>
        <v>0</v>
      </c>
      <c r="I8" s="7">
        <f t="shared" si="0"/>
        <v>34638</v>
      </c>
      <c r="J8" s="7">
        <f t="shared" si="0"/>
        <v>0</v>
      </c>
      <c r="K8" s="7">
        <f t="shared" si="0"/>
        <v>36369.899999999994</v>
      </c>
      <c r="L8" s="7">
        <f t="shared" si="0"/>
        <v>36369.899999999994</v>
      </c>
      <c r="M8" s="7">
        <f>M9+M10+M11</f>
        <v>193972.80000000002</v>
      </c>
      <c r="N8" s="7">
        <f>N9+N10+N11</f>
        <v>168756.33600000001</v>
      </c>
    </row>
    <row r="9" spans="2:14" ht="15.6" x14ac:dyDescent="0.3">
      <c r="B9" s="46"/>
      <c r="C9" s="41" t="s">
        <v>14</v>
      </c>
      <c r="D9" s="12"/>
      <c r="E9" s="13">
        <v>52310.720000000001</v>
      </c>
      <c r="F9" s="14">
        <v>1</v>
      </c>
      <c r="G9" s="44">
        <v>28865</v>
      </c>
      <c r="H9" s="15"/>
      <c r="I9" s="16">
        <f>G9*40%</f>
        <v>11546</v>
      </c>
      <c r="J9" s="15"/>
      <c r="K9" s="16">
        <f t="shared" ref="K9:K11" si="1">(G9+H9+I9+J9)*30/100</f>
        <v>12123.3</v>
      </c>
      <c r="L9" s="16">
        <f t="shared" ref="L9:L11" si="2">(G9+H9+I9)*30/100</f>
        <v>12123.3</v>
      </c>
      <c r="M9" s="16">
        <f>G9+H9+I9+J9+K9+L9</f>
        <v>64657.600000000006</v>
      </c>
      <c r="N9" s="16">
        <f>M9-(M9*13/100)</f>
        <v>56252.112000000008</v>
      </c>
    </row>
    <row r="10" spans="2:14" ht="15.6" x14ac:dyDescent="0.3">
      <c r="B10" s="46"/>
      <c r="C10" s="41" t="s">
        <v>14</v>
      </c>
      <c r="D10" s="12"/>
      <c r="E10" s="13">
        <v>52310.720000000001</v>
      </c>
      <c r="F10" s="14">
        <v>1</v>
      </c>
      <c r="G10" s="44">
        <v>28865</v>
      </c>
      <c r="H10" s="15"/>
      <c r="I10" s="16">
        <f t="shared" ref="I10:I11" si="3">G10*40%</f>
        <v>11546</v>
      </c>
      <c r="J10" s="15"/>
      <c r="K10" s="16">
        <f t="shared" si="1"/>
        <v>12123.3</v>
      </c>
      <c r="L10" s="16">
        <f t="shared" si="2"/>
        <v>12123.3</v>
      </c>
      <c r="M10" s="16">
        <f t="shared" ref="M10:M11" si="4">G10+H10+I10+J10+K10+L10</f>
        <v>64657.600000000006</v>
      </c>
      <c r="N10" s="16">
        <f t="shared" ref="N10:N31" si="5">M10-(M10*13/100)</f>
        <v>56252.112000000008</v>
      </c>
    </row>
    <row r="11" spans="2:14" ht="15.6" x14ac:dyDescent="0.3">
      <c r="B11" s="46"/>
      <c r="C11" s="41" t="s">
        <v>14</v>
      </c>
      <c r="D11" s="12"/>
      <c r="E11" s="13">
        <v>52310.720000000001</v>
      </c>
      <c r="F11" s="14">
        <v>1</v>
      </c>
      <c r="G11" s="44">
        <v>28865</v>
      </c>
      <c r="H11" s="15"/>
      <c r="I11" s="16">
        <f t="shared" si="3"/>
        <v>11546</v>
      </c>
      <c r="J11" s="15"/>
      <c r="K11" s="16">
        <f t="shared" si="1"/>
        <v>12123.3</v>
      </c>
      <c r="L11" s="16">
        <f t="shared" si="2"/>
        <v>12123.3</v>
      </c>
      <c r="M11" s="16">
        <f t="shared" si="4"/>
        <v>64657.600000000006</v>
      </c>
      <c r="N11" s="16">
        <f t="shared" si="5"/>
        <v>56252.112000000008</v>
      </c>
    </row>
    <row r="12" spans="2:14" ht="15.6" x14ac:dyDescent="0.3">
      <c r="B12" s="46"/>
      <c r="C12" s="48"/>
      <c r="D12" s="18"/>
      <c r="E12" s="19"/>
      <c r="F12" s="20"/>
      <c r="G12" s="21"/>
      <c r="H12" s="22"/>
      <c r="I12" s="22"/>
      <c r="J12" s="22"/>
      <c r="K12" s="22"/>
      <c r="L12" s="22"/>
      <c r="M12" s="22"/>
      <c r="N12" s="16">
        <f t="shared" si="5"/>
        <v>0</v>
      </c>
    </row>
    <row r="13" spans="2:14" ht="15.6" x14ac:dyDescent="0.3">
      <c r="B13" s="46">
        <f>B8+1</f>
        <v>3</v>
      </c>
      <c r="C13" s="4" t="s">
        <v>15</v>
      </c>
      <c r="D13" s="4"/>
      <c r="E13" s="6">
        <f>E14</f>
        <v>47601.84</v>
      </c>
      <c r="F13" s="9">
        <v>2</v>
      </c>
      <c r="G13" s="9">
        <f>G14</f>
        <v>8488</v>
      </c>
      <c r="H13" s="9">
        <f>G13*1.99</f>
        <v>16891.12</v>
      </c>
      <c r="I13" s="9">
        <f>G13*100%</f>
        <v>8488</v>
      </c>
      <c r="J13" s="9">
        <f>G13*30/100</f>
        <v>2546.4</v>
      </c>
      <c r="K13" s="9">
        <f>(G13+H13+I13+J13)*30/100</f>
        <v>10924.055999999999</v>
      </c>
      <c r="L13" s="9">
        <f>(G13+H13+I13+J13)*30/100</f>
        <v>10924.055999999999</v>
      </c>
      <c r="M13" s="9">
        <f>M14+M15</f>
        <v>116523.26399999998</v>
      </c>
      <c r="N13" s="9">
        <f>N14+N15</f>
        <v>101375.23967999998</v>
      </c>
    </row>
    <row r="14" spans="2:14" ht="15.6" customHeight="1" x14ac:dyDescent="0.25">
      <c r="B14" s="46"/>
      <c r="C14" s="45" t="s">
        <v>23</v>
      </c>
      <c r="D14" s="48">
        <v>30</v>
      </c>
      <c r="E14" s="23">
        <v>47601.84</v>
      </c>
      <c r="F14" s="24">
        <v>1</v>
      </c>
      <c r="G14" s="17">
        <v>8488</v>
      </c>
      <c r="H14" s="16">
        <f>G14*1.99</f>
        <v>16891.12</v>
      </c>
      <c r="I14" s="16">
        <f>G14*100%</f>
        <v>8488</v>
      </c>
      <c r="J14" s="16">
        <f>G14*30/100</f>
        <v>2546.4</v>
      </c>
      <c r="K14" s="16">
        <f>(G14+H14+I14+J14)*30/100</f>
        <v>10924.055999999999</v>
      </c>
      <c r="L14" s="16">
        <f>(G14+H14+I14+J14)*30/100</f>
        <v>10924.055999999999</v>
      </c>
      <c r="M14" s="16">
        <f>G14+H14+I14+J14+K14+L14</f>
        <v>58261.631999999991</v>
      </c>
      <c r="N14" s="16">
        <f t="shared" si="5"/>
        <v>50687.619839999992</v>
      </c>
    </row>
    <row r="15" spans="2:14" ht="15.6" customHeight="1" x14ac:dyDescent="0.25">
      <c r="B15" s="46"/>
      <c r="C15" s="45" t="s">
        <v>23</v>
      </c>
      <c r="D15" s="48">
        <v>30</v>
      </c>
      <c r="E15" s="23">
        <v>47601.84</v>
      </c>
      <c r="F15" s="24">
        <v>1</v>
      </c>
      <c r="G15" s="17">
        <v>8488</v>
      </c>
      <c r="H15" s="16">
        <f>G15*1.99</f>
        <v>16891.12</v>
      </c>
      <c r="I15" s="16">
        <f>G15*100%</f>
        <v>8488</v>
      </c>
      <c r="J15" s="16">
        <f>G15*30/100</f>
        <v>2546.4</v>
      </c>
      <c r="K15" s="16">
        <f>(G15+H15+I15+J15)*30/100</f>
        <v>10924.055999999999</v>
      </c>
      <c r="L15" s="16">
        <f>(G15+H15+I15+J15)*30/100</f>
        <v>10924.055999999999</v>
      </c>
      <c r="M15" s="16">
        <f>G15+H15+I15+J15+K15+L15</f>
        <v>58261.631999999991</v>
      </c>
      <c r="N15" s="16">
        <f t="shared" si="5"/>
        <v>50687.619839999992</v>
      </c>
    </row>
    <row r="16" spans="2:14" ht="15.6" x14ac:dyDescent="0.25">
      <c r="B16" s="46"/>
      <c r="C16" s="11"/>
      <c r="D16" s="48"/>
      <c r="E16" s="23"/>
      <c r="F16" s="24"/>
      <c r="G16" s="17"/>
      <c r="H16" s="16"/>
      <c r="I16" s="16"/>
      <c r="J16" s="16"/>
      <c r="K16" s="16"/>
      <c r="L16" s="16"/>
      <c r="M16" s="16"/>
      <c r="N16" s="16">
        <f t="shared" si="5"/>
        <v>0</v>
      </c>
    </row>
    <row r="17" spans="2:14" ht="15" customHeight="1" x14ac:dyDescent="0.3">
      <c r="B17" s="46">
        <f>B13+1</f>
        <v>4</v>
      </c>
      <c r="C17" s="4" t="s">
        <v>16</v>
      </c>
      <c r="D17" s="4"/>
      <c r="E17" s="25">
        <f>AVERAGE(E18:E24)</f>
        <v>39236.804571428576</v>
      </c>
      <c r="F17" s="26">
        <f t="shared" ref="F17:L17" si="6">F18+F19+F20+F21+F23+F24+F25</f>
        <v>7</v>
      </c>
      <c r="G17" s="26">
        <f t="shared" si="6"/>
        <v>49476</v>
      </c>
      <c r="H17" s="26">
        <f t="shared" si="6"/>
        <v>98457.24000000002</v>
      </c>
      <c r="I17" s="26">
        <f t="shared" si="6"/>
        <v>49476</v>
      </c>
      <c r="J17" s="26">
        <f t="shared" si="6"/>
        <v>14842.8</v>
      </c>
      <c r="K17" s="26">
        <f t="shared" si="6"/>
        <v>63675.612000000016</v>
      </c>
      <c r="L17" s="26">
        <f t="shared" si="6"/>
        <v>63675.612000000016</v>
      </c>
      <c r="M17" s="26">
        <f>M18+M19+M20+M21+M22+M23+M24+M25</f>
        <v>388118.01600000006</v>
      </c>
      <c r="N17" s="26">
        <f>N18+N19+N20+N21+N22+N23+N24+N25</f>
        <v>337662.67392000003</v>
      </c>
    </row>
    <row r="18" spans="2:14" ht="15" customHeight="1" x14ac:dyDescent="0.25">
      <c r="B18" s="46"/>
      <c r="C18" s="41" t="s">
        <v>16</v>
      </c>
      <c r="D18" s="28">
        <v>30</v>
      </c>
      <c r="E18" s="23">
        <v>39632.736000000004</v>
      </c>
      <c r="F18" s="29">
        <v>1</v>
      </c>
      <c r="G18" s="17">
        <v>7068</v>
      </c>
      <c r="H18" s="16">
        <f t="shared" ref="H18:H25" si="7">G18*1.99</f>
        <v>14065.32</v>
      </c>
      <c r="I18" s="16">
        <f t="shared" ref="I18:I25" si="8">G18*100%</f>
        <v>7068</v>
      </c>
      <c r="J18" s="16">
        <f t="shared" ref="J18:J25" si="9">G18*30/100</f>
        <v>2120.4</v>
      </c>
      <c r="K18" s="16">
        <f t="shared" ref="K18:K25" si="10">(G18+H18+I18+J18)*30/100</f>
        <v>9096.5160000000014</v>
      </c>
      <c r="L18" s="16">
        <f t="shared" ref="L18:L25" si="11">(G18+H18+I18+J18)*30/100</f>
        <v>9096.5160000000014</v>
      </c>
      <c r="M18" s="16">
        <f>G18+H18+I18+J18+K18+L18</f>
        <v>48514.752000000008</v>
      </c>
      <c r="N18" s="16">
        <f t="shared" si="5"/>
        <v>42207.834240000011</v>
      </c>
    </row>
    <row r="19" spans="2:14" ht="15" customHeight="1" x14ac:dyDescent="0.25">
      <c r="B19" s="46"/>
      <c r="C19" s="41" t="s">
        <v>16</v>
      </c>
      <c r="D19" s="28">
        <v>30</v>
      </c>
      <c r="E19" s="23">
        <v>39632.736000000004</v>
      </c>
      <c r="F19" s="29">
        <v>1</v>
      </c>
      <c r="G19" s="17">
        <v>7068</v>
      </c>
      <c r="H19" s="16">
        <f t="shared" si="7"/>
        <v>14065.32</v>
      </c>
      <c r="I19" s="16">
        <f t="shared" si="8"/>
        <v>7068</v>
      </c>
      <c r="J19" s="16">
        <f t="shared" si="9"/>
        <v>2120.4</v>
      </c>
      <c r="K19" s="16">
        <f t="shared" si="10"/>
        <v>9096.5160000000014</v>
      </c>
      <c r="L19" s="16">
        <f t="shared" si="11"/>
        <v>9096.5160000000014</v>
      </c>
      <c r="M19" s="16">
        <f t="shared" ref="M19:M24" si="12">G19+H19+I19+J19+K19+L19</f>
        <v>48514.752000000008</v>
      </c>
      <c r="N19" s="16">
        <f t="shared" si="5"/>
        <v>42207.834240000011</v>
      </c>
    </row>
    <row r="20" spans="2:14" ht="15" customHeight="1" x14ac:dyDescent="0.25">
      <c r="B20" s="46"/>
      <c r="C20" s="41" t="s">
        <v>16</v>
      </c>
      <c r="D20" s="28">
        <v>30</v>
      </c>
      <c r="E20" s="23">
        <v>39632.736000000004</v>
      </c>
      <c r="F20" s="29">
        <v>1</v>
      </c>
      <c r="G20" s="17">
        <v>7068</v>
      </c>
      <c r="H20" s="16">
        <f t="shared" si="7"/>
        <v>14065.32</v>
      </c>
      <c r="I20" s="16">
        <f t="shared" si="8"/>
        <v>7068</v>
      </c>
      <c r="J20" s="16">
        <f t="shared" si="9"/>
        <v>2120.4</v>
      </c>
      <c r="K20" s="16">
        <f t="shared" si="10"/>
        <v>9096.5160000000014</v>
      </c>
      <c r="L20" s="16">
        <f t="shared" si="11"/>
        <v>9096.5160000000014</v>
      </c>
      <c r="M20" s="16">
        <f t="shared" si="12"/>
        <v>48514.752000000008</v>
      </c>
      <c r="N20" s="16">
        <f t="shared" si="5"/>
        <v>42207.834240000011</v>
      </c>
    </row>
    <row r="21" spans="2:14" ht="15" customHeight="1" x14ac:dyDescent="0.25">
      <c r="B21" s="46"/>
      <c r="C21" s="41" t="s">
        <v>16</v>
      </c>
      <c r="D21" s="28">
        <v>30</v>
      </c>
      <c r="E21" s="23">
        <v>39632.736000000004</v>
      </c>
      <c r="F21" s="29">
        <v>1</v>
      </c>
      <c r="G21" s="17">
        <v>7068</v>
      </c>
      <c r="H21" s="16">
        <f t="shared" si="7"/>
        <v>14065.32</v>
      </c>
      <c r="I21" s="16">
        <f t="shared" si="8"/>
        <v>7068</v>
      </c>
      <c r="J21" s="16">
        <f t="shared" si="9"/>
        <v>2120.4</v>
      </c>
      <c r="K21" s="16">
        <f t="shared" si="10"/>
        <v>9096.5160000000014</v>
      </c>
      <c r="L21" s="16">
        <f t="shared" si="11"/>
        <v>9096.5160000000014</v>
      </c>
      <c r="M21" s="16">
        <f t="shared" si="12"/>
        <v>48514.752000000008</v>
      </c>
      <c r="N21" s="16">
        <f t="shared" si="5"/>
        <v>42207.834240000011</v>
      </c>
    </row>
    <row r="22" spans="2:14" ht="15" customHeight="1" x14ac:dyDescent="0.25">
      <c r="B22" s="46"/>
      <c r="C22" s="41" t="s">
        <v>16</v>
      </c>
      <c r="D22" s="28">
        <v>30</v>
      </c>
      <c r="E22" s="23">
        <v>38708.896000000001</v>
      </c>
      <c r="F22" s="29">
        <v>1</v>
      </c>
      <c r="G22" s="17">
        <v>7068</v>
      </c>
      <c r="H22" s="16">
        <f t="shared" si="7"/>
        <v>14065.32</v>
      </c>
      <c r="I22" s="16">
        <f t="shared" si="8"/>
        <v>7068</v>
      </c>
      <c r="J22" s="16">
        <f t="shared" si="9"/>
        <v>2120.4</v>
      </c>
      <c r="K22" s="16">
        <f t="shared" si="10"/>
        <v>9096.5160000000014</v>
      </c>
      <c r="L22" s="16">
        <f t="shared" si="11"/>
        <v>9096.5160000000014</v>
      </c>
      <c r="M22" s="16">
        <f t="shared" si="12"/>
        <v>48514.752000000008</v>
      </c>
      <c r="N22" s="16">
        <f t="shared" si="5"/>
        <v>42207.834240000011</v>
      </c>
    </row>
    <row r="23" spans="2:14" ht="15" customHeight="1" x14ac:dyDescent="0.25">
      <c r="B23" s="46"/>
      <c r="C23" s="41" t="s">
        <v>16</v>
      </c>
      <c r="D23" s="28">
        <v>20</v>
      </c>
      <c r="E23" s="23">
        <v>38708.896000000001</v>
      </c>
      <c r="F23" s="29">
        <v>1</v>
      </c>
      <c r="G23" s="17">
        <v>7068</v>
      </c>
      <c r="H23" s="16">
        <f t="shared" si="7"/>
        <v>14065.32</v>
      </c>
      <c r="I23" s="16">
        <f t="shared" si="8"/>
        <v>7068</v>
      </c>
      <c r="J23" s="16">
        <f t="shared" si="9"/>
        <v>2120.4</v>
      </c>
      <c r="K23" s="16">
        <f t="shared" si="10"/>
        <v>9096.5160000000014</v>
      </c>
      <c r="L23" s="16">
        <f t="shared" si="11"/>
        <v>9096.5160000000014</v>
      </c>
      <c r="M23" s="16">
        <f t="shared" si="12"/>
        <v>48514.752000000008</v>
      </c>
      <c r="N23" s="16">
        <f t="shared" si="5"/>
        <v>42207.834240000011</v>
      </c>
    </row>
    <row r="24" spans="2:14" ht="15" customHeight="1" x14ac:dyDescent="0.25">
      <c r="B24" s="46"/>
      <c r="C24" s="41" t="s">
        <v>16</v>
      </c>
      <c r="D24" s="28">
        <v>20</v>
      </c>
      <c r="E24" s="23">
        <v>38708.896000000001</v>
      </c>
      <c r="F24" s="29">
        <v>1</v>
      </c>
      <c r="G24" s="17">
        <v>7068</v>
      </c>
      <c r="H24" s="16">
        <f t="shared" si="7"/>
        <v>14065.32</v>
      </c>
      <c r="I24" s="16">
        <f t="shared" si="8"/>
        <v>7068</v>
      </c>
      <c r="J24" s="16">
        <f t="shared" si="9"/>
        <v>2120.4</v>
      </c>
      <c r="K24" s="16">
        <f t="shared" si="10"/>
        <v>9096.5160000000014</v>
      </c>
      <c r="L24" s="16">
        <f t="shared" si="11"/>
        <v>9096.5160000000014</v>
      </c>
      <c r="M24" s="16">
        <f t="shared" si="12"/>
        <v>48514.752000000008</v>
      </c>
      <c r="N24" s="16">
        <f t="shared" si="5"/>
        <v>42207.834240000011</v>
      </c>
    </row>
    <row r="25" spans="2:14" ht="15" customHeight="1" x14ac:dyDescent="0.25">
      <c r="B25" s="46"/>
      <c r="C25" s="41" t="s">
        <v>16</v>
      </c>
      <c r="D25" s="28">
        <v>15</v>
      </c>
      <c r="E25" s="23">
        <v>38246.976000000002</v>
      </c>
      <c r="F25" s="29">
        <v>1</v>
      </c>
      <c r="G25" s="17">
        <v>7068</v>
      </c>
      <c r="H25" s="16">
        <f t="shared" si="7"/>
        <v>14065.32</v>
      </c>
      <c r="I25" s="16">
        <f t="shared" si="8"/>
        <v>7068</v>
      </c>
      <c r="J25" s="16">
        <f t="shared" si="9"/>
        <v>2120.4</v>
      </c>
      <c r="K25" s="16">
        <f t="shared" si="10"/>
        <v>9096.5160000000014</v>
      </c>
      <c r="L25" s="16">
        <f t="shared" si="11"/>
        <v>9096.5160000000014</v>
      </c>
      <c r="M25" s="16">
        <f>G25+H25+I25+J25+K25+L25</f>
        <v>48514.752000000008</v>
      </c>
      <c r="N25" s="16">
        <f t="shared" si="5"/>
        <v>42207.834240000011</v>
      </c>
    </row>
    <row r="26" spans="2:14" ht="15.6" x14ac:dyDescent="0.3">
      <c r="B26" s="46">
        <f>B17+1</f>
        <v>5</v>
      </c>
      <c r="C26" s="30" t="s">
        <v>17</v>
      </c>
      <c r="D26" s="30"/>
      <c r="E26" s="25">
        <f>AVERAGE(E27:E28)</f>
        <v>38939.856</v>
      </c>
      <c r="F26" s="31">
        <f>F27+F28</f>
        <v>2</v>
      </c>
      <c r="G26" s="31">
        <f t="shared" ref="G26:L26" si="13">G27+G28</f>
        <v>14136</v>
      </c>
      <c r="H26" s="31">
        <f t="shared" si="13"/>
        <v>28130.639999999999</v>
      </c>
      <c r="I26" s="31">
        <f t="shared" si="13"/>
        <v>14136</v>
      </c>
      <c r="J26" s="31">
        <f t="shared" si="13"/>
        <v>4240.8</v>
      </c>
      <c r="K26" s="31">
        <f t="shared" si="13"/>
        <v>18193.032000000003</v>
      </c>
      <c r="L26" s="31">
        <f t="shared" si="13"/>
        <v>18193.032000000003</v>
      </c>
      <c r="M26" s="31">
        <f>M27+M28</f>
        <v>97029.504000000015</v>
      </c>
      <c r="N26" s="31">
        <f>N27+N28</f>
        <v>84415.668480000022</v>
      </c>
    </row>
    <row r="27" spans="2:14" ht="15.6" x14ac:dyDescent="0.25">
      <c r="B27" s="46"/>
      <c r="C27" s="42" t="s">
        <v>17</v>
      </c>
      <c r="D27" s="28">
        <v>30</v>
      </c>
      <c r="E27" s="23">
        <v>39632.736000000004</v>
      </c>
      <c r="F27" s="32">
        <v>1</v>
      </c>
      <c r="G27" s="17">
        <v>7068</v>
      </c>
      <c r="H27" s="16">
        <f t="shared" ref="H27:H28" si="14">G27*1.99</f>
        <v>14065.32</v>
      </c>
      <c r="I27" s="16">
        <f t="shared" ref="I27:I31" si="15">G27*100%</f>
        <v>7068</v>
      </c>
      <c r="J27" s="16">
        <f t="shared" ref="J27:J30" si="16">G27*30/100</f>
        <v>2120.4</v>
      </c>
      <c r="K27" s="16">
        <f t="shared" ref="K27:K28" si="17">(G27+H27+I27+J27)*30/100</f>
        <v>9096.5160000000014</v>
      </c>
      <c r="L27" s="16">
        <f t="shared" ref="L27:L28" si="18">(G27+H27+I27+J27)*30/100</f>
        <v>9096.5160000000014</v>
      </c>
      <c r="M27" s="16">
        <f>G27+H27+I27+J27+K27+L27</f>
        <v>48514.752000000008</v>
      </c>
      <c r="N27" s="16">
        <f t="shared" si="5"/>
        <v>42207.834240000011</v>
      </c>
    </row>
    <row r="28" spans="2:14" ht="15.6" x14ac:dyDescent="0.25">
      <c r="B28" s="46"/>
      <c r="C28" s="42" t="s">
        <v>17</v>
      </c>
      <c r="D28" s="28">
        <v>15</v>
      </c>
      <c r="E28" s="23">
        <v>38246.976000000002</v>
      </c>
      <c r="F28" s="32">
        <v>1</v>
      </c>
      <c r="G28" s="17">
        <v>7068</v>
      </c>
      <c r="H28" s="16">
        <f t="shared" si="14"/>
        <v>14065.32</v>
      </c>
      <c r="I28" s="16">
        <f t="shared" si="15"/>
        <v>7068</v>
      </c>
      <c r="J28" s="16">
        <f t="shared" si="16"/>
        <v>2120.4</v>
      </c>
      <c r="K28" s="16">
        <f t="shared" si="17"/>
        <v>9096.5160000000014</v>
      </c>
      <c r="L28" s="16">
        <f t="shared" si="18"/>
        <v>9096.5160000000014</v>
      </c>
      <c r="M28" s="16">
        <f>G28+H28+I28+J28+K28+L28</f>
        <v>48514.752000000008</v>
      </c>
      <c r="N28" s="16">
        <f t="shared" si="5"/>
        <v>42207.834240000011</v>
      </c>
    </row>
    <row r="29" spans="2:14" ht="15.6" x14ac:dyDescent="0.25">
      <c r="B29" s="46"/>
      <c r="C29" s="27"/>
      <c r="D29" s="28"/>
      <c r="E29" s="23"/>
      <c r="F29" s="32"/>
      <c r="G29" s="17"/>
      <c r="H29" s="16"/>
      <c r="I29" s="16"/>
      <c r="J29" s="16"/>
      <c r="K29" s="16"/>
      <c r="L29" s="16"/>
      <c r="M29" s="16"/>
      <c r="N29" s="16">
        <f t="shared" si="5"/>
        <v>0</v>
      </c>
    </row>
    <row r="30" spans="2:14" ht="41.4" x14ac:dyDescent="0.25">
      <c r="B30" s="46">
        <f t="shared" ref="B30" si="19">B26+1</f>
        <v>6</v>
      </c>
      <c r="C30" s="4" t="s">
        <v>18</v>
      </c>
      <c r="D30" s="4"/>
      <c r="E30" s="33">
        <f>E31</f>
        <v>28505.66</v>
      </c>
      <c r="F30" s="31">
        <f>F31</f>
        <v>1</v>
      </c>
      <c r="G30" s="31">
        <v>6284</v>
      </c>
      <c r="H30" s="31">
        <f t="shared" ref="H30:L30" si="20">H31</f>
        <v>10608.69</v>
      </c>
      <c r="I30" s="31">
        <f t="shared" si="20"/>
        <v>5331</v>
      </c>
      <c r="J30" s="39">
        <f t="shared" si="16"/>
        <v>1885.2</v>
      </c>
      <c r="K30" s="31">
        <f t="shared" si="20"/>
        <v>6860.9970000000003</v>
      </c>
      <c r="L30" s="31">
        <f t="shared" si="20"/>
        <v>6860.9970000000003</v>
      </c>
      <c r="M30" s="31">
        <f>M31</f>
        <v>36591.984000000004</v>
      </c>
      <c r="N30" s="31">
        <f>N31</f>
        <v>31835.026080000003</v>
      </c>
    </row>
    <row r="31" spans="2:14" ht="15.6" customHeight="1" x14ac:dyDescent="0.25">
      <c r="B31" s="46"/>
      <c r="C31" s="34" t="s">
        <v>24</v>
      </c>
      <c r="D31" s="35">
        <v>10</v>
      </c>
      <c r="E31" s="23">
        <v>28505.66</v>
      </c>
      <c r="F31" s="32">
        <v>1</v>
      </c>
      <c r="G31" s="16">
        <v>5331</v>
      </c>
      <c r="H31" s="16">
        <f>G31*1.99</f>
        <v>10608.69</v>
      </c>
      <c r="I31" s="16">
        <f t="shared" si="15"/>
        <v>5331</v>
      </c>
      <c r="J31" s="16">
        <f>G31*30/100</f>
        <v>1599.3</v>
      </c>
      <c r="K31" s="16">
        <f>(G31+H31+I31+J31)*30/100</f>
        <v>6860.9970000000003</v>
      </c>
      <c r="L31" s="16">
        <f>(G31+H31+I31+J31)*30/100</f>
        <v>6860.9970000000003</v>
      </c>
      <c r="M31" s="16">
        <f>G31+H31+I31+J31+K31+L31</f>
        <v>36591.984000000004</v>
      </c>
      <c r="N31" s="16">
        <f t="shared" si="5"/>
        <v>31835.026080000003</v>
      </c>
    </row>
    <row r="32" spans="2:14" ht="15.6" x14ac:dyDescent="0.25">
      <c r="B32" s="46"/>
      <c r="C32" s="34"/>
      <c r="D32" s="35"/>
      <c r="E32" s="23"/>
      <c r="F32" s="32"/>
      <c r="G32" s="16"/>
      <c r="H32" s="16"/>
      <c r="I32" s="16"/>
      <c r="J32" s="16"/>
      <c r="K32" s="16"/>
      <c r="L32" s="16"/>
      <c r="M32" s="16"/>
      <c r="N32" s="16"/>
    </row>
    <row r="33" spans="2:14" ht="18.600000000000001" customHeight="1" x14ac:dyDescent="0.3">
      <c r="B33" s="46">
        <v>7</v>
      </c>
      <c r="C33" s="36" t="s">
        <v>19</v>
      </c>
      <c r="D33" s="36"/>
      <c r="E33" s="37">
        <f t="shared" ref="E33:N33" si="21">E7+E8+E13+E17+E26+E30</f>
        <v>276458.91057142854</v>
      </c>
      <c r="F33" s="37">
        <f t="shared" si="21"/>
        <v>16</v>
      </c>
      <c r="G33" s="37">
        <f t="shared" si="21"/>
        <v>200615</v>
      </c>
      <c r="H33" s="37">
        <f t="shared" si="21"/>
        <v>154087.69</v>
      </c>
      <c r="I33" s="37">
        <f t="shared" si="21"/>
        <v>129564</v>
      </c>
      <c r="J33" s="37">
        <f t="shared" si="21"/>
        <v>23515.200000000001</v>
      </c>
      <c r="K33" s="37">
        <f t="shared" si="21"/>
        <v>151962.89700000003</v>
      </c>
      <c r="L33" s="37">
        <f t="shared" si="21"/>
        <v>151962.89700000003</v>
      </c>
      <c r="M33" s="38">
        <f t="shared" si="21"/>
        <v>917245.16800000018</v>
      </c>
      <c r="N33" s="38">
        <f t="shared" si="21"/>
        <v>798003.29616000003</v>
      </c>
    </row>
    <row r="34" spans="2:14" ht="18.600000000000001" customHeight="1" x14ac:dyDescent="0.3">
      <c r="B34" s="40"/>
      <c r="C34" s="52"/>
      <c r="D34" s="52"/>
      <c r="E34" s="53"/>
      <c r="F34" s="53"/>
      <c r="G34" s="53"/>
      <c r="H34" s="53"/>
      <c r="I34" s="53"/>
      <c r="J34" s="53"/>
      <c r="K34" s="53"/>
      <c r="L34" s="53"/>
      <c r="M34" s="54"/>
      <c r="N34" s="54"/>
    </row>
    <row r="35" spans="2:14" ht="14.4" x14ac:dyDescent="0.3">
      <c r="C35" t="s">
        <v>20</v>
      </c>
      <c r="D35"/>
    </row>
    <row r="36" spans="2:14" ht="14.4" x14ac:dyDescent="0.3">
      <c r="C36" t="s">
        <v>21</v>
      </c>
      <c r="D36"/>
    </row>
  </sheetData>
  <mergeCells count="13">
    <mergeCell ref="I4:I5"/>
    <mergeCell ref="J4:J5"/>
    <mergeCell ref="K4:L4"/>
    <mergeCell ref="M4:N4"/>
    <mergeCell ref="B1:N1"/>
    <mergeCell ref="B2:N2"/>
    <mergeCell ref="B4:B5"/>
    <mergeCell ref="C4:C5"/>
    <mergeCell ref="D4:D5"/>
    <mergeCell ref="E4:E5"/>
    <mergeCell ref="F4:F5"/>
    <mergeCell ref="G4:G5"/>
    <mergeCell ref="H4:H5"/>
  </mergeCells>
  <pageMargins left="0" right="0" top="0.15748031496062992" bottom="0" header="0" footer="0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01.03.2024</vt:lpstr>
      <vt:lpstr>до 28.02.2024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2024-02-28T03:59:09Z</dcterms:modified>
</cp:coreProperties>
</file>