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80" yWindow="15" windowWidth="12990" windowHeight="15600"/>
  </bookViews>
  <sheets>
    <sheet name="доходы" sheetId="2" r:id="rId1"/>
    <sheet name="расходы" sheetId="1" r:id="rId2"/>
    <sheet name="источники" sheetId="3" r:id="rId3"/>
  </sheets>
  <definedNames>
    <definedName name="_xlnm.Print_Titles" localSheetId="0">доходы!$13:$13</definedName>
    <definedName name="_xlnm.Print_Titles" localSheetId="1">расходы!$4:$4</definedName>
    <definedName name="_xlnm.Print_Area" localSheetId="2">источники!$A$1:$D$8</definedName>
    <definedName name="_xlnm.Print_Area" localSheetId="1">расходы!$A$1:$E$53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64" i="2"/>
  <c r="E65" i="2"/>
  <c r="E66" i="2"/>
  <c r="E67" i="2"/>
  <c r="D12" i="2" l="1"/>
  <c r="D68" i="2"/>
  <c r="D67" i="2" s="1"/>
  <c r="C68" i="2"/>
  <c r="C12" i="2"/>
  <c r="E24" i="1"/>
  <c r="E25" i="1"/>
  <c r="E26" i="1"/>
  <c r="E27" i="1"/>
  <c r="E29" i="1"/>
  <c r="E44" i="1"/>
  <c r="E45" i="1"/>
  <c r="E46" i="1"/>
  <c r="D4" i="3" l="1"/>
  <c r="D50" i="1"/>
  <c r="D43" i="1"/>
  <c r="C43" i="1"/>
  <c r="D28" i="1"/>
  <c r="C28" i="1"/>
  <c r="E28" i="1" l="1"/>
  <c r="E43" i="1"/>
  <c r="E55" i="1"/>
  <c r="E51" i="1"/>
  <c r="C50" i="1"/>
  <c r="E49" i="1"/>
  <c r="E48" i="1"/>
  <c r="D47" i="1"/>
  <c r="C47" i="1"/>
  <c r="E42" i="1"/>
  <c r="E41" i="1"/>
  <c r="E40" i="1"/>
  <c r="D39" i="1"/>
  <c r="C39" i="1"/>
  <c r="E38" i="1"/>
  <c r="E37" i="1"/>
  <c r="D36" i="1"/>
  <c r="C36" i="1"/>
  <c r="E35" i="1"/>
  <c r="E34" i="1"/>
  <c r="E33" i="1"/>
  <c r="E32" i="1"/>
  <c r="E31" i="1"/>
  <c r="D30" i="1"/>
  <c r="D56" i="1" s="1"/>
  <c r="C30" i="1"/>
  <c r="D23" i="1"/>
  <c r="C23" i="1"/>
  <c r="E22" i="1"/>
  <c r="E21" i="1"/>
  <c r="E20" i="1"/>
  <c r="E19" i="1"/>
  <c r="E18" i="1"/>
  <c r="D17" i="1"/>
  <c r="C17" i="1"/>
  <c r="E16" i="1"/>
  <c r="D15" i="1"/>
  <c r="C15" i="1"/>
  <c r="E14" i="1"/>
  <c r="D13" i="1"/>
  <c r="C13" i="1"/>
  <c r="E12" i="1"/>
  <c r="E11" i="1"/>
  <c r="E9" i="1"/>
  <c r="E8" i="1"/>
  <c r="E7" i="1"/>
  <c r="E6" i="1"/>
  <c r="E5" i="1"/>
  <c r="D4" i="1"/>
  <c r="C4" i="1"/>
  <c r="C56" i="1" l="1"/>
  <c r="D59" i="1"/>
  <c r="C59" i="1"/>
  <c r="E59" i="1" s="1"/>
  <c r="C52" i="1"/>
  <c r="E47" i="1"/>
  <c r="D52" i="1"/>
  <c r="E36" i="1"/>
  <c r="E50" i="1"/>
  <c r="E39" i="1"/>
  <c r="E23" i="1"/>
  <c r="E17" i="1"/>
  <c r="E15" i="1"/>
  <c r="E13" i="1"/>
  <c r="E4" i="1"/>
  <c r="E30" i="1"/>
  <c r="E13" i="2"/>
  <c r="E56" i="1" l="1"/>
  <c r="E52" i="1"/>
  <c r="C67" i="2"/>
  <c r="C60" i="2" l="1"/>
  <c r="C11" i="2" l="1"/>
  <c r="C53" i="1" s="1"/>
  <c r="D11" i="2"/>
  <c r="D53" i="1" s="1"/>
  <c r="E63" i="2" l="1"/>
  <c r="E72" i="2" l="1"/>
  <c r="E71" i="2"/>
  <c r="E70" i="2"/>
  <c r="E68" i="2"/>
  <c r="E62" i="2"/>
  <c r="E61" i="2"/>
  <c r="E60" i="2"/>
  <c r="E58" i="2"/>
  <c r="E57" i="2"/>
  <c r="E56" i="2"/>
  <c r="E55" i="2"/>
  <c r="E51" i="2"/>
  <c r="E50" i="2"/>
  <c r="E48" i="2"/>
  <c r="E47" i="2"/>
  <c r="E46" i="2"/>
  <c r="E45" i="2"/>
  <c r="E43" i="2"/>
  <c r="E42" i="2"/>
  <c r="E41" i="2"/>
  <c r="E40" i="2"/>
  <c r="E39" i="2"/>
  <c r="E38" i="2"/>
  <c r="E37" i="2"/>
  <c r="E36" i="2"/>
  <c r="E35" i="2"/>
  <c r="E34" i="2"/>
  <c r="E32" i="2"/>
  <c r="E31" i="2"/>
  <c r="E30" i="2"/>
  <c r="E28" i="2"/>
  <c r="E27" i="2"/>
  <c r="E26" i="2"/>
  <c r="E25" i="2"/>
  <c r="E23" i="2"/>
  <c r="E22" i="2"/>
  <c r="E21" i="2"/>
  <c r="E20" i="2"/>
  <c r="E18" i="2"/>
  <c r="E17" i="2"/>
  <c r="E16" i="2"/>
  <c r="E15" i="2"/>
  <c r="E14" i="2" l="1"/>
  <c r="E29" i="2"/>
  <c r="E19" i="2"/>
  <c r="E33" i="2"/>
  <c r="E44" i="2"/>
  <c r="E49" i="2"/>
  <c r="E52" i="2"/>
  <c r="E24" i="2"/>
  <c r="E11" i="2" l="1"/>
  <c r="C4" i="3" l="1"/>
</calcChain>
</file>

<file path=xl/sharedStrings.xml><?xml version="1.0" encoding="utf-8"?>
<sst xmlns="http://schemas.openxmlformats.org/spreadsheetml/2006/main" count="267" uniqueCount="258">
  <si>
    <t>II. РАСХОДЫ</t>
  </si>
  <si>
    <t>Наименование показателя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</si>
  <si>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</si>
  <si>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</si>
  <si>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</si>
  <si>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</si>
  <si>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</si>
  <si>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</si>
  <si>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</si>
  <si>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</si>
  <si>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</si>
  <si>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</si>
  <si>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</si>
  <si>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</si>
  <si>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</si>
  <si>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</si>
  <si>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</si>
  <si>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</si>
  <si>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</si>
  <si>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</si>
  <si>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</si>
  <si>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</si>
  <si>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</si>
  <si>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</si>
  <si>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</si>
  <si>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</si>
  <si>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</si>
  <si>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</si>
  <si>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</si>
  <si>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</si>
  <si>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</si>
  <si>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</si>
  <si>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</si>
  <si>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</si>
  <si>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</si>
  <si>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</si>
  <si>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</si>
  <si>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</si>
  <si>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</si>
  <si>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</si>
  <si>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</si>
  <si>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</si>
  <si>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</si>
  <si>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</si>
  <si>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</si>
  <si>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</si>
  <si>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</si>
  <si>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</si>
  <si>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</si>
  <si>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</si>
  <si>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</si>
  <si>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</si>
  <si>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</si>
  <si>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</si>
  <si>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</si>
  <si>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</si>
  <si>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</si>
  <si>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</si>
  <si>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</si>
  <si>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</si>
  <si>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</si>
  <si>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</si>
  <si>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</si>
  <si>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</si>
  <si>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</si>
  <si>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</si>
  <si>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</si>
  <si>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</si>
  <si>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</si>
  <si>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</si>
  <si>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</si>
  <si>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</si>
  <si>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</si>
  <si>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</si>
  <si>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</si>
  <si>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</si>
  <si>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</si>
  <si>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</si>
  <si>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</si>
  <si>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</si>
  <si>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</si>
  <si>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</si>
  <si>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</si>
  <si>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1300</t>
  </si>
  <si>
    <t>1301</t>
  </si>
  <si>
    <t>9800</t>
  </si>
  <si>
    <t>ВСЕГО РАСХОДОВ</t>
  </si>
  <si>
    <t>7980</t>
  </si>
  <si>
    <t>ПРОФИЦИТ БЮДЖЕТА (со знаком "плюс")                                              ДЕФИЦИТ БЮДЖЕТА (со знаком "минус")</t>
  </si>
  <si>
    <t>I. ДОХОДЫ</t>
  </si>
  <si>
    <t>Код бюджетной классификации РФ</t>
  </si>
  <si>
    <t>1 00 00000 00 0000 000</t>
  </si>
  <si>
    <t>1 03 00000 00 0000 000</t>
  </si>
  <si>
    <t>НАЛОГИ НА ТОВАРЫ (РАБОТЫ, УСЛУГИ), РЕАЛИЗУЕМЫЕ НА ТЕРРИТОРИИ РФ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</si>
  <si>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</si>
  <si>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</si>
  <si>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</si>
  <si>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</si>
  <si>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</si>
  <si>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</si>
  <si>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</si>
  <si>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</si>
  <si>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</si>
  <si>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</si>
  <si>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</si>
  <si>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</si>
  <si>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</si>
  <si>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</si>
  <si>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</si>
  <si>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</si>
  <si>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</si>
  <si>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</si>
  <si>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</si>
  <si>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</si>
  <si>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</si>
  <si>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Субсидии бюджетам бюджетной системы Российской Федерации  (межбюджетные субсидии)</t>
  </si>
  <si>
    <t>Субвенции бюджетам бюджетной системы Российской Федерации</t>
  </si>
  <si>
    <t>2 19 00000 00 0000 000</t>
  </si>
  <si>
    <t>III.   ИСТОЧНИКИ ФИНАНСИРОВАНИЯ ДЕФИЦИТОВ БЮДЖЕТОВ</t>
  </si>
  <si>
    <t>Код источника по бюджетной классификации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</si>
  <si>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</si>
  <si>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</si>
  <si>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</si>
  <si>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</si>
  <si>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000 01 03 00 00 00 0000 000</t>
  </si>
  <si>
    <t>000 01 05 00 00 00 0000 000</t>
  </si>
  <si>
    <t>Изменение остатков средств на счетах по учету средств бюджета</t>
  </si>
  <si>
    <t>Приложение</t>
  </si>
  <si>
    <t>администрации</t>
  </si>
  <si>
    <t>города Благовещенска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</si>
  <si>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</si>
  <si>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</si>
  <si>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</si>
  <si>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</si>
  <si>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</si>
  <si>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</si>
  <si>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</si>
  <si>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</si>
  <si>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</si>
  <si>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</si>
  <si>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</si>
  <si>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1 06 01000 00 0000 110</t>
  </si>
  <si>
    <t>Налог на имущество физических лиц</t>
  </si>
  <si>
    <t>1 06 06000 00 0000 110</t>
  </si>
  <si>
    <t>Земельный налог</t>
  </si>
  <si>
    <t>1 08 07150 01 0000 110</t>
  </si>
  <si>
    <t>1 08 07173 01 0000 110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</si>
  <si>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</si>
  <si>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</si>
  <si>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</si>
  <si>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</si>
  <si>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</si>
  <si>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</si>
  <si>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</si>
  <si>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</si>
  <si>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1 11 09034 04 0000 120</t>
  </si>
  <si>
    <t>Доходы от эксплуатации и использования имущества автомобильных дорог, находящихся в собственности  городских округов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</si>
  <si>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</si>
  <si>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</si>
  <si>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</si>
  <si>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</si>
  <si>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</si>
  <si>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</si>
  <si>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1 12 01041 01 0000 120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</si>
  <si>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</si>
  <si>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</si>
  <si>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1 13 02994 04 0000 130</t>
  </si>
  <si>
    <t>Прочие доходы от компенсации затрат бюджетов городских округов</t>
  </si>
  <si>
    <t>1 14 01040 04 0000 410</t>
  </si>
  <si>
    <t>Доходы от продажи квартир, находящихся в собственности городских округов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</si>
  <si>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</si>
  <si>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</si>
  <si>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</si>
  <si>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</si>
  <si>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</si>
  <si>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</si>
  <si>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</si>
  <si>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1 14 06324 04 0000 430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</si>
  <si>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</si>
  <si>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1 15 02040 04 0000 140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</si>
  <si>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</si>
  <si>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2 02 20000 00 0000 150</t>
  </si>
  <si>
    <t>2 02 40000 00 0000 150</t>
  </si>
  <si>
    <t>Иные межбюджетные трансферты</t>
  </si>
  <si>
    <t>УТВЕРЖДЕН</t>
  </si>
  <si>
    <t>постановлением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</si>
  <si>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</si>
  <si>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</si>
  <si>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1 12 01042 01 0000 120</t>
  </si>
  <si>
    <t>Плата за размещение твёрдых коммунальных отходов</t>
  </si>
  <si>
    <t>Всего доходов</t>
  </si>
  <si>
    <t>НАЛОГОВЫЕ И НЕНАЛОГОВЫЕ ДОХОДЫ</t>
  </si>
  <si>
    <t>1 03 02230 01 0000 110</t>
  </si>
  <si>
    <t>1 03 02240 01 0000 110</t>
  </si>
  <si>
    <t>1 03 02250 01 0000 110</t>
  </si>
  <si>
    <t>1 03 02260 01 0000 110</t>
  </si>
  <si>
    <t xml:space="preserve">Единый сельскохозяйственный налог </t>
  </si>
  <si>
    <t>1 06 06032 04 0000 110</t>
  </si>
  <si>
    <t>Земельный налог с организаций</t>
  </si>
  <si>
    <t>1 06 06042 04 0000 110</t>
  </si>
  <si>
    <t>Земельный налог с физических лиц</t>
  </si>
  <si>
    <t>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</si>
  <si>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</si>
  <si>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Государственная пошлина за выдачу разрешения на установку рекламной конструкции </t>
  </si>
  <si>
    <t>Государственная пошлина за выдачу органом местного самоуправления городского округа специального 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</si>
  <si>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Доходы, получаемые в виде арендной платы, а также средства от продажи права 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</si>
  <si>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</si>
  <si>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</si>
  <si>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Плата за размещение отходов производства </t>
  </si>
  <si>
    <t>1 14 06312 04 0000 430</t>
  </si>
  <si>
    <t>1 17 05040 04 0000 180</t>
  </si>
  <si>
    <t>Прочие неналоговые доходы бюджетов городских округов</t>
  </si>
  <si>
    <t>1 17 01040 04 0000 180</t>
  </si>
  <si>
    <t>Невыясненные поступления, зачисляемые в бюджеты городских округов</t>
  </si>
  <si>
    <t>БЕЗВОЗМЕЗДНЫЕ ПОСТУПЛЕНИЯ ОТ ДРУГИХ БЮДЖЕТОВ БЮДЖЕТНОЙ СИСТЕМЫ РОССИЙСКОЙ ФЕДЕРАЦИИ</t>
  </si>
  <si>
    <t>2 02 30000 00 0000 150</t>
  </si>
  <si>
    <t>Прочие безвозмездные поступления в бюджеты городских округов</t>
  </si>
  <si>
    <t>0310</t>
  </si>
  <si>
    <t>Дорожное хозяйство (дорожные фонды)</t>
  </si>
  <si>
    <t>Обслуживание  государственного (муниципального) долга</t>
  </si>
  <si>
    <t>Обслуживание государственного (муниципального) внутреннего долга</t>
  </si>
  <si>
    <t>1 11 05312 04 0000 120</t>
  </si>
  <si>
    <t>1 17 16000 04 0000 180</t>
  </si>
  <si>
    <t>Прочие неналоговые доходы бюджетов городских округов в части невыясненных поступлений, по которым не осуществлен возврат (уточнение) не позднее трех лет со дня их зачисления на единый счет бюджета городского округа</t>
  </si>
  <si>
    <t>Х</t>
  </si>
  <si>
    <t>тыс.рублей</t>
  </si>
  <si>
    <t>1 01 00000 00 0000 000</t>
  </si>
  <si>
    <t>1 17 00000 00 0000 000</t>
  </si>
  <si>
    <t>2 07 00000 00 0000 000</t>
  </si>
  <si>
    <t>2 18 00000 00 0000 150</t>
  </si>
  <si>
    <t>НАЛОГ НА ДОХОДЫ ФИЗИЧЕСКИХ ЛИЦ</t>
  </si>
  <si>
    <t>Защита населения и территории от чрезвычайных ситуаций природного и техногенного характера, пожарная безопасность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</si>
  <si>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</si>
  <si>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</si>
  <si>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11402042040000410</t>
  </si>
  <si>
    <t>11402042040000440</t>
  </si>
  <si>
    <t>ПРОЧИЕ НЕНАЛОГОВЫЕ ДОХОДЫ</t>
  </si>
  <si>
    <t>Дотации бюджетам бюджетной системы Российской Федерации</t>
  </si>
  <si>
    <t>2 02 10000 00 0000 000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</si>
  <si>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</si>
  <si>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</si>
  <si>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Молодежная политика </t>
  </si>
  <si>
    <t>Код расхода по бюджетной классифика-ции</t>
  </si>
  <si>
    <t>1202</t>
  </si>
  <si>
    <t>Периодическая печать и издательства</t>
  </si>
  <si>
    <t>План 2023 года</t>
  </si>
  <si>
    <t xml:space="preserve">Исполнено на 01.04.2023 </t>
  </si>
  <si>
    <t>0600</t>
  </si>
  <si>
    <t>Охрана окружающей среды</t>
  </si>
  <si>
    <t>0605</t>
  </si>
  <si>
    <t>Другие вопросы в области охраны окружающей среды</t>
  </si>
  <si>
    <t>1103</t>
  </si>
  <si>
    <t>Спорт высших достижений</t>
  </si>
  <si>
    <t>Исполнено на 01.04.2023</t>
  </si>
  <si>
    <t>Иные 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</si>
  <si>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</si>
  <si>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ОТЧЕТ ОБ ИСПОЛНЕНИИ ГОРОДСКОГО БЮДЖЕТА ЗА 1 квартал 2023 ГОДА</t>
  </si>
  <si>
    <t>от 12.05.2023 № 2325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</si>
</sst>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0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11"/>
      <name val="Arial Cyr"/>
      <charset val="204"/>
    </font>
    <font>
      <sz val="7.5"/>
      <name val="Arial Cyr"/>
      <charset val="204"/>
    </font>
    <font>
      <sz val="7.5"/>
      <name val="Times New Roman"/>
      <family val="1"/>
      <charset val="204"/>
    </font>
    <font>
      <b/>
      <sz val="7.5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4" fontId="9" fillId="0" borderId="2">
      <alignment horizontal="right"/>
    </xf>
    <xf numFmtId="4" fontId="10" fillId="0" borderId="3">
      <alignment horizontal="right" vertical="center" shrinkToFit="1"/>
    </xf>
    <xf numFmtId="4" fontId="10" fillId="0" borderId="4">
      <alignment horizontal="right" vertical="center" shrinkToFit="1"/>
    </xf>
    <xf numFmtId="4" fontId="10" fillId="0" borderId="2">
      <alignment horizontal="right" vertical="center" shrinkToFit="1"/>
    </xf>
    <xf numFmtId="49" fontId="11" fillId="0" borderId="5">
      <alignment horizontal="left" vertical="center" wrapText="1"/>
    </xf>
    <xf numFmtId="0" fontId="10" fillId="0" borderId="6">
      <alignment horizontal="left" vertical="center" wrapText="1"/>
    </xf>
    <xf numFmtId="0" fontId="10" fillId="0" borderId="7">
      <alignment horizontal="left" vertical="center" wrapText="1"/>
    </xf>
    <xf numFmtId="0" fontId="10" fillId="0" borderId="5">
      <alignment horizontal="left" vertical="center" wrapText="1"/>
    </xf>
    <xf numFmtId="49" fontId="10" fillId="0" borderId="5">
      <alignment horizontal="left" vertical="center" wrapText="1" indent="2"/>
    </xf>
    <xf numFmtId="49" fontId="10" fillId="0" borderId="5">
      <alignment horizontal="left" vertical="center" wrapText="1" indent="3"/>
    </xf>
    <xf numFmtId="49" fontId="12" fillId="0" borderId="5">
      <alignment horizontal="left" vertical="center" wrapText="1"/>
    </xf>
    <xf numFmtId="4" fontId="13" fillId="0" borderId="2">
      <alignment horizontal="right"/>
    </xf>
    <xf numFmtId="0" fontId="18" fillId="0" borderId="0"/>
    <xf numFmtId="0" fontId="20" fillId="0" borderId="0"/>
  </cellStyleXfs>
  <cellXfs count="83">
    <xf numFmtId="0" fontId="0" fillId="0" borderId="0" xfId="0"/>
    <xf numFmtId="0" fontId="4" fillId="0" borderId="0" xfId="1" applyFont="1" applyFill="1" applyAlignment="1"/>
    <xf numFmtId="164" fontId="6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164" fontId="7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/>
    <xf numFmtId="49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0" xfId="1" applyFont="1" applyFill="1"/>
    <xf numFmtId="164" fontId="4" fillId="0" borderId="1" xfId="1" applyNumberFormat="1" applyFont="1" applyFill="1" applyBorder="1" applyAlignment="1">
      <alignment vertical="top"/>
    </xf>
    <xf numFmtId="0" fontId="4" fillId="0" borderId="0" xfId="1" applyFont="1" applyFill="1" applyAlignment="1">
      <alignment vertical="center"/>
    </xf>
    <xf numFmtId="0" fontId="1" fillId="0" borderId="0" xfId="1" applyFill="1"/>
    <xf numFmtId="0" fontId="1" fillId="0" borderId="0" xfId="1" applyFill="1" applyAlignment="1">
      <alignment vertical="top"/>
    </xf>
    <xf numFmtId="164" fontId="1" fillId="0" borderId="0" xfId="1" applyNumberFormat="1" applyFill="1" applyAlignment="1">
      <alignment vertical="top"/>
    </xf>
    <xf numFmtId="0" fontId="1" fillId="0" borderId="0" xfId="1"/>
    <xf numFmtId="0" fontId="14" fillId="0" borderId="0" xfId="1" applyFont="1"/>
    <xf numFmtId="0" fontId="15" fillId="0" borderId="0" xfId="1" applyFont="1"/>
    <xf numFmtId="0" fontId="1" fillId="0" borderId="0" xfId="1" applyAlignment="1">
      <alignment vertical="justify"/>
    </xf>
    <xf numFmtId="49" fontId="16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4" fillId="2" borderId="0" xfId="1" applyFont="1" applyFill="1" applyBorder="1"/>
    <xf numFmtId="0" fontId="6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Alignment="1">
      <alignment vertical="top"/>
    </xf>
    <xf numFmtId="0" fontId="14" fillId="0" borderId="0" xfId="1" applyFont="1" applyFill="1"/>
    <xf numFmtId="0" fontId="4" fillId="0" borderId="0" xfId="1" applyFont="1" applyFill="1" applyBorder="1"/>
    <xf numFmtId="0" fontId="6" fillId="0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17" fillId="2" borderId="8" xfId="1" applyFont="1" applyFill="1" applyBorder="1" applyAlignment="1">
      <alignment vertical="top"/>
    </xf>
    <xf numFmtId="0" fontId="17" fillId="0" borderId="8" xfId="1" applyFont="1" applyBorder="1" applyAlignment="1">
      <alignment vertical="top"/>
    </xf>
    <xf numFmtId="0" fontId="5" fillId="2" borderId="9" xfId="1" applyFont="1" applyFill="1" applyBorder="1" applyAlignment="1">
      <alignment horizontal="center" vertical="justify" wrapText="1"/>
    </xf>
    <xf numFmtId="0" fontId="6" fillId="0" borderId="9" xfId="1" applyFont="1" applyFill="1" applyBorder="1" applyAlignment="1">
      <alignment horizontal="center" vertical="center" wrapText="1"/>
    </xf>
    <xf numFmtId="0" fontId="19" fillId="0" borderId="0" xfId="1" applyFont="1" applyFill="1"/>
    <xf numFmtId="0" fontId="21" fillId="0" borderId="0" xfId="0" applyFont="1" applyFill="1"/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3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14" applyFont="1" applyBorder="1" applyAlignment="1">
      <alignment vertical="top" wrapText="1"/>
    </xf>
    <xf numFmtId="165" fontId="25" fillId="2" borderId="1" xfId="1" applyNumberFormat="1" applyFont="1" applyFill="1" applyBorder="1" applyAlignment="1">
      <alignment horizontal="center" vertical="top" wrapText="1"/>
    </xf>
    <xf numFmtId="165" fontId="25" fillId="0" borderId="1" xfId="1" applyNumberFormat="1" applyFont="1" applyBorder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0" borderId="8" xfId="0" applyNumberFormat="1" applyFont="1" applyFill="1" applyBorder="1" applyAlignment="1">
      <alignment horizontal="left" vertical="center"/>
    </xf>
    <xf numFmtId="0" fontId="1" fillId="0" borderId="0" xfId="1" applyFill="1" applyAlignment="1">
      <alignment horizontal="right"/>
    </xf>
    <xf numFmtId="165" fontId="1" fillId="0" borderId="0" xfId="1" applyNumberFormat="1" applyFill="1"/>
    <xf numFmtId="4" fontId="22" fillId="0" borderId="0" xfId="0" applyNumberFormat="1" applyFont="1" applyFill="1"/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center" vertical="center" wrapText="1"/>
    </xf>
    <xf numFmtId="165" fontId="26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165" fontId="8" fillId="0" borderId="10" xfId="1" applyNumberFormat="1" applyFont="1" applyFill="1" applyBorder="1" applyAlignment="1">
      <alignment horizontal="center" vertical="center"/>
    </xf>
    <xf numFmtId="165" fontId="8" fillId="0" borderId="11" xfId="1" applyNumberFormat="1" applyFont="1" applyFill="1" applyBorder="1" applyAlignment="1">
      <alignment horizontal="center" vertical="center"/>
    </xf>
    <xf numFmtId="165" fontId="22" fillId="0" borderId="0" xfId="0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/>
    <xf numFmtId="0" fontId="27" fillId="0" borderId="1" xfId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horizontal="left" vertical="top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right"/>
    </xf>
    <xf numFmtId="165" fontId="4" fillId="3" borderId="1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0" fontId="2" fillId="0" borderId="0" xfId="1" applyFont="1" applyAlignment="1">
      <alignment horizontal="center" vertical="center"/>
    </xf>
    <xf numFmtId="0" fontId="19" fillId="0" borderId="0" xfId="1" applyFont="1" applyFill="1" applyAlignment="1">
      <alignment horizontal="center"/>
    </xf>
  </cellXfs>
  <cellStyles count="16">
    <cellStyle name="xl105" xfId="13"/>
    <cellStyle name="xl107" xfId="2"/>
    <cellStyle name="xl107 2" xfId="3"/>
    <cellStyle name="xl108" xfId="4"/>
    <cellStyle name="xl109 2" xfId="5"/>
    <cellStyle name="xl32 2" xfId="6"/>
    <cellStyle name="xl33 2" xfId="7"/>
    <cellStyle name="xl34 2" xfId="8"/>
    <cellStyle name="xl35 2" xfId="9"/>
    <cellStyle name="xl41 2" xfId="10"/>
    <cellStyle name="xl45 2" xfId="11"/>
    <cellStyle name="xl49 2" xfId="12"/>
    <cellStyle name="Обычный" xfId="0" builtinId="0"/>
    <cellStyle name="Обычный 2" xfId="1"/>
    <cellStyle name="Обычный 3" xfId="14"/>
    <cellStyle name="Обычный 4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abSelected="1" zoomScale="85" zoomScaleNormal="85" workbookViewId="0">
      <selection activeCell="B3" sqref="B3"/>
    </sheetView>
  </sheetViews>
  <sheetFormatPr defaultRowHeight="15.75" x14ac:dyDescent="0.25"/>
  <cols>
    <col min="1" max="1" width="24.5703125" style="38" customWidth="1"/>
    <col min="2" max="2" width="56.42578125" style="39" customWidth="1"/>
    <col min="3" max="3" width="15.5703125" style="39" customWidth="1"/>
    <col min="4" max="4" width="14.7109375" style="39" customWidth="1"/>
    <col min="5" max="5" width="9.140625" style="39" hidden="1" customWidth="1"/>
    <col min="6" max="6" width="12.5703125" style="39" bestFit="1" customWidth="1"/>
    <col min="7" max="7" width="12.7109375" style="39" customWidth="1"/>
    <col min="8" max="253" width="9.140625" style="39"/>
    <col min="254" max="254" width="18.140625" style="39" customWidth="1"/>
    <col min="255" max="255" width="42.42578125" style="39" customWidth="1"/>
    <col min="256" max="256" width="12.140625" style="39" customWidth="1"/>
    <col min="257" max="257" width="12.28515625" style="39" customWidth="1"/>
    <col min="258" max="258" width="10.28515625" style="39" customWidth="1"/>
    <col min="259" max="259" width="10.5703125" style="39" customWidth="1"/>
    <col min="260" max="260" width="11.5703125" style="39" customWidth="1"/>
    <col min="261" max="509" width="9.140625" style="39"/>
    <col min="510" max="510" width="18.140625" style="39" customWidth="1"/>
    <col min="511" max="511" width="42.42578125" style="39" customWidth="1"/>
    <col min="512" max="512" width="12.140625" style="39" customWidth="1"/>
    <col min="513" max="513" width="12.28515625" style="39" customWidth="1"/>
    <col min="514" max="514" width="10.28515625" style="39" customWidth="1"/>
    <col min="515" max="515" width="10.5703125" style="39" customWidth="1"/>
    <col min="516" max="516" width="11.5703125" style="39" customWidth="1"/>
    <col min="517" max="765" width="9.140625" style="39"/>
    <col min="766" max="766" width="18.140625" style="39" customWidth="1"/>
    <col min="767" max="767" width="42.42578125" style="39" customWidth="1"/>
    <col min="768" max="768" width="12.140625" style="39" customWidth="1"/>
    <col min="769" max="769" width="12.28515625" style="39" customWidth="1"/>
    <col min="770" max="770" width="10.28515625" style="39" customWidth="1"/>
    <col min="771" max="771" width="10.5703125" style="39" customWidth="1"/>
    <col min="772" max="772" width="11.5703125" style="39" customWidth="1"/>
    <col min="773" max="1021" width="9.140625" style="39"/>
    <col min="1022" max="1022" width="18.140625" style="39" customWidth="1"/>
    <col min="1023" max="1023" width="42.42578125" style="39" customWidth="1"/>
    <col min="1024" max="1024" width="12.140625" style="39" customWidth="1"/>
    <col min="1025" max="1025" width="12.28515625" style="39" customWidth="1"/>
    <col min="1026" max="1026" width="10.28515625" style="39" customWidth="1"/>
    <col min="1027" max="1027" width="10.5703125" style="39" customWidth="1"/>
    <col min="1028" max="1028" width="11.5703125" style="39" customWidth="1"/>
    <col min="1029" max="1277" width="9.140625" style="39"/>
    <col min="1278" max="1278" width="18.140625" style="39" customWidth="1"/>
    <col min="1279" max="1279" width="42.42578125" style="39" customWidth="1"/>
    <col min="1280" max="1280" width="12.140625" style="39" customWidth="1"/>
    <col min="1281" max="1281" width="12.28515625" style="39" customWidth="1"/>
    <col min="1282" max="1282" width="10.28515625" style="39" customWidth="1"/>
    <col min="1283" max="1283" width="10.5703125" style="39" customWidth="1"/>
    <col min="1284" max="1284" width="11.5703125" style="39" customWidth="1"/>
    <col min="1285" max="1533" width="9.140625" style="39"/>
    <col min="1534" max="1534" width="18.140625" style="39" customWidth="1"/>
    <col min="1535" max="1535" width="42.42578125" style="39" customWidth="1"/>
    <col min="1536" max="1536" width="12.140625" style="39" customWidth="1"/>
    <col min="1537" max="1537" width="12.28515625" style="39" customWidth="1"/>
    <col min="1538" max="1538" width="10.28515625" style="39" customWidth="1"/>
    <col min="1539" max="1539" width="10.5703125" style="39" customWidth="1"/>
    <col min="1540" max="1540" width="11.5703125" style="39" customWidth="1"/>
    <col min="1541" max="1789" width="9.140625" style="39"/>
    <col min="1790" max="1790" width="18.140625" style="39" customWidth="1"/>
    <col min="1791" max="1791" width="42.42578125" style="39" customWidth="1"/>
    <col min="1792" max="1792" width="12.140625" style="39" customWidth="1"/>
    <col min="1793" max="1793" width="12.28515625" style="39" customWidth="1"/>
    <col min="1794" max="1794" width="10.28515625" style="39" customWidth="1"/>
    <col min="1795" max="1795" width="10.5703125" style="39" customWidth="1"/>
    <col min="1796" max="1796" width="11.5703125" style="39" customWidth="1"/>
    <col min="1797" max="2045" width="9.140625" style="39"/>
    <col min="2046" max="2046" width="18.140625" style="39" customWidth="1"/>
    <col min="2047" max="2047" width="42.42578125" style="39" customWidth="1"/>
    <col min="2048" max="2048" width="12.140625" style="39" customWidth="1"/>
    <col min="2049" max="2049" width="12.28515625" style="39" customWidth="1"/>
    <col min="2050" max="2050" width="10.28515625" style="39" customWidth="1"/>
    <col min="2051" max="2051" width="10.5703125" style="39" customWidth="1"/>
    <col min="2052" max="2052" width="11.5703125" style="39" customWidth="1"/>
    <col min="2053" max="2301" width="9.140625" style="39"/>
    <col min="2302" max="2302" width="18.140625" style="39" customWidth="1"/>
    <col min="2303" max="2303" width="42.42578125" style="39" customWidth="1"/>
    <col min="2304" max="2304" width="12.140625" style="39" customWidth="1"/>
    <col min="2305" max="2305" width="12.28515625" style="39" customWidth="1"/>
    <col min="2306" max="2306" width="10.28515625" style="39" customWidth="1"/>
    <col min="2307" max="2307" width="10.5703125" style="39" customWidth="1"/>
    <col min="2308" max="2308" width="11.5703125" style="39" customWidth="1"/>
    <col min="2309" max="2557" width="9.140625" style="39"/>
    <col min="2558" max="2558" width="18.140625" style="39" customWidth="1"/>
    <col min="2559" max="2559" width="42.42578125" style="39" customWidth="1"/>
    <col min="2560" max="2560" width="12.140625" style="39" customWidth="1"/>
    <col min="2561" max="2561" width="12.28515625" style="39" customWidth="1"/>
    <col min="2562" max="2562" width="10.28515625" style="39" customWidth="1"/>
    <col min="2563" max="2563" width="10.5703125" style="39" customWidth="1"/>
    <col min="2564" max="2564" width="11.5703125" style="39" customWidth="1"/>
    <col min="2565" max="2813" width="9.140625" style="39"/>
    <col min="2814" max="2814" width="18.140625" style="39" customWidth="1"/>
    <col min="2815" max="2815" width="42.42578125" style="39" customWidth="1"/>
    <col min="2816" max="2816" width="12.140625" style="39" customWidth="1"/>
    <col min="2817" max="2817" width="12.28515625" style="39" customWidth="1"/>
    <col min="2818" max="2818" width="10.28515625" style="39" customWidth="1"/>
    <col min="2819" max="2819" width="10.5703125" style="39" customWidth="1"/>
    <col min="2820" max="2820" width="11.5703125" style="39" customWidth="1"/>
    <col min="2821" max="3069" width="9.140625" style="39"/>
    <col min="3070" max="3070" width="18.140625" style="39" customWidth="1"/>
    <col min="3071" max="3071" width="42.42578125" style="39" customWidth="1"/>
    <col min="3072" max="3072" width="12.140625" style="39" customWidth="1"/>
    <col min="3073" max="3073" width="12.28515625" style="39" customWidth="1"/>
    <col min="3074" max="3074" width="10.28515625" style="39" customWidth="1"/>
    <col min="3075" max="3075" width="10.5703125" style="39" customWidth="1"/>
    <col min="3076" max="3076" width="11.5703125" style="39" customWidth="1"/>
    <col min="3077" max="3325" width="9.140625" style="39"/>
    <col min="3326" max="3326" width="18.140625" style="39" customWidth="1"/>
    <col min="3327" max="3327" width="42.42578125" style="39" customWidth="1"/>
    <col min="3328" max="3328" width="12.140625" style="39" customWidth="1"/>
    <col min="3329" max="3329" width="12.28515625" style="39" customWidth="1"/>
    <col min="3330" max="3330" width="10.28515625" style="39" customWidth="1"/>
    <col min="3331" max="3331" width="10.5703125" style="39" customWidth="1"/>
    <col min="3332" max="3332" width="11.5703125" style="39" customWidth="1"/>
    <col min="3333" max="3581" width="9.140625" style="39"/>
    <col min="3582" max="3582" width="18.140625" style="39" customWidth="1"/>
    <col min="3583" max="3583" width="42.42578125" style="39" customWidth="1"/>
    <col min="3584" max="3584" width="12.140625" style="39" customWidth="1"/>
    <col min="3585" max="3585" width="12.28515625" style="39" customWidth="1"/>
    <col min="3586" max="3586" width="10.28515625" style="39" customWidth="1"/>
    <col min="3587" max="3587" width="10.5703125" style="39" customWidth="1"/>
    <col min="3588" max="3588" width="11.5703125" style="39" customWidth="1"/>
    <col min="3589" max="3837" width="9.140625" style="39"/>
    <col min="3838" max="3838" width="18.140625" style="39" customWidth="1"/>
    <col min="3839" max="3839" width="42.42578125" style="39" customWidth="1"/>
    <col min="3840" max="3840" width="12.140625" style="39" customWidth="1"/>
    <col min="3841" max="3841" width="12.28515625" style="39" customWidth="1"/>
    <col min="3842" max="3842" width="10.28515625" style="39" customWidth="1"/>
    <col min="3843" max="3843" width="10.5703125" style="39" customWidth="1"/>
    <col min="3844" max="3844" width="11.5703125" style="39" customWidth="1"/>
    <col min="3845" max="4093" width="9.140625" style="39"/>
    <col min="4094" max="4094" width="18.140625" style="39" customWidth="1"/>
    <col min="4095" max="4095" width="42.42578125" style="39" customWidth="1"/>
    <col min="4096" max="4096" width="12.140625" style="39" customWidth="1"/>
    <col min="4097" max="4097" width="12.28515625" style="39" customWidth="1"/>
    <col min="4098" max="4098" width="10.28515625" style="39" customWidth="1"/>
    <col min="4099" max="4099" width="10.5703125" style="39" customWidth="1"/>
    <col min="4100" max="4100" width="11.5703125" style="39" customWidth="1"/>
    <col min="4101" max="4349" width="9.140625" style="39"/>
    <col min="4350" max="4350" width="18.140625" style="39" customWidth="1"/>
    <col min="4351" max="4351" width="42.42578125" style="39" customWidth="1"/>
    <col min="4352" max="4352" width="12.140625" style="39" customWidth="1"/>
    <col min="4353" max="4353" width="12.28515625" style="39" customWidth="1"/>
    <col min="4354" max="4354" width="10.28515625" style="39" customWidth="1"/>
    <col min="4355" max="4355" width="10.5703125" style="39" customWidth="1"/>
    <col min="4356" max="4356" width="11.5703125" style="39" customWidth="1"/>
    <col min="4357" max="4605" width="9.140625" style="39"/>
    <col min="4606" max="4606" width="18.140625" style="39" customWidth="1"/>
    <col min="4607" max="4607" width="42.42578125" style="39" customWidth="1"/>
    <col min="4608" max="4608" width="12.140625" style="39" customWidth="1"/>
    <col min="4609" max="4609" width="12.28515625" style="39" customWidth="1"/>
    <col min="4610" max="4610" width="10.28515625" style="39" customWidth="1"/>
    <col min="4611" max="4611" width="10.5703125" style="39" customWidth="1"/>
    <col min="4612" max="4612" width="11.5703125" style="39" customWidth="1"/>
    <col min="4613" max="4861" width="9.140625" style="39"/>
    <col min="4862" max="4862" width="18.140625" style="39" customWidth="1"/>
    <col min="4863" max="4863" width="42.42578125" style="39" customWidth="1"/>
    <col min="4864" max="4864" width="12.140625" style="39" customWidth="1"/>
    <col min="4865" max="4865" width="12.28515625" style="39" customWidth="1"/>
    <col min="4866" max="4866" width="10.28515625" style="39" customWidth="1"/>
    <col min="4867" max="4867" width="10.5703125" style="39" customWidth="1"/>
    <col min="4868" max="4868" width="11.5703125" style="39" customWidth="1"/>
    <col min="4869" max="5117" width="9.140625" style="39"/>
    <col min="5118" max="5118" width="18.140625" style="39" customWidth="1"/>
    <col min="5119" max="5119" width="42.42578125" style="39" customWidth="1"/>
    <col min="5120" max="5120" width="12.140625" style="39" customWidth="1"/>
    <col min="5121" max="5121" width="12.28515625" style="39" customWidth="1"/>
    <col min="5122" max="5122" width="10.28515625" style="39" customWidth="1"/>
    <col min="5123" max="5123" width="10.5703125" style="39" customWidth="1"/>
    <col min="5124" max="5124" width="11.5703125" style="39" customWidth="1"/>
    <col min="5125" max="5373" width="9.140625" style="39"/>
    <col min="5374" max="5374" width="18.140625" style="39" customWidth="1"/>
    <col min="5375" max="5375" width="42.42578125" style="39" customWidth="1"/>
    <col min="5376" max="5376" width="12.140625" style="39" customWidth="1"/>
    <col min="5377" max="5377" width="12.28515625" style="39" customWidth="1"/>
    <col min="5378" max="5378" width="10.28515625" style="39" customWidth="1"/>
    <col min="5379" max="5379" width="10.5703125" style="39" customWidth="1"/>
    <col min="5380" max="5380" width="11.5703125" style="39" customWidth="1"/>
    <col min="5381" max="5629" width="9.140625" style="39"/>
    <col min="5630" max="5630" width="18.140625" style="39" customWidth="1"/>
    <col min="5631" max="5631" width="42.42578125" style="39" customWidth="1"/>
    <col min="5632" max="5632" width="12.140625" style="39" customWidth="1"/>
    <col min="5633" max="5633" width="12.28515625" style="39" customWidth="1"/>
    <col min="5634" max="5634" width="10.28515625" style="39" customWidth="1"/>
    <col min="5635" max="5635" width="10.5703125" style="39" customWidth="1"/>
    <col min="5636" max="5636" width="11.5703125" style="39" customWidth="1"/>
    <col min="5637" max="5885" width="9.140625" style="39"/>
    <col min="5886" max="5886" width="18.140625" style="39" customWidth="1"/>
    <col min="5887" max="5887" width="42.42578125" style="39" customWidth="1"/>
    <col min="5888" max="5888" width="12.140625" style="39" customWidth="1"/>
    <col min="5889" max="5889" width="12.28515625" style="39" customWidth="1"/>
    <col min="5890" max="5890" width="10.28515625" style="39" customWidth="1"/>
    <col min="5891" max="5891" width="10.5703125" style="39" customWidth="1"/>
    <col min="5892" max="5892" width="11.5703125" style="39" customWidth="1"/>
    <col min="5893" max="6141" width="9.140625" style="39"/>
    <col min="6142" max="6142" width="18.140625" style="39" customWidth="1"/>
    <col min="6143" max="6143" width="42.42578125" style="39" customWidth="1"/>
    <col min="6144" max="6144" width="12.140625" style="39" customWidth="1"/>
    <col min="6145" max="6145" width="12.28515625" style="39" customWidth="1"/>
    <col min="6146" max="6146" width="10.28515625" style="39" customWidth="1"/>
    <col min="6147" max="6147" width="10.5703125" style="39" customWidth="1"/>
    <col min="6148" max="6148" width="11.5703125" style="39" customWidth="1"/>
    <col min="6149" max="6397" width="9.140625" style="39"/>
    <col min="6398" max="6398" width="18.140625" style="39" customWidth="1"/>
    <col min="6399" max="6399" width="42.42578125" style="39" customWidth="1"/>
    <col min="6400" max="6400" width="12.140625" style="39" customWidth="1"/>
    <col min="6401" max="6401" width="12.28515625" style="39" customWidth="1"/>
    <col min="6402" max="6402" width="10.28515625" style="39" customWidth="1"/>
    <col min="6403" max="6403" width="10.5703125" style="39" customWidth="1"/>
    <col min="6404" max="6404" width="11.5703125" style="39" customWidth="1"/>
    <col min="6405" max="6653" width="9.140625" style="39"/>
    <col min="6654" max="6654" width="18.140625" style="39" customWidth="1"/>
    <col min="6655" max="6655" width="42.42578125" style="39" customWidth="1"/>
    <col min="6656" max="6656" width="12.140625" style="39" customWidth="1"/>
    <col min="6657" max="6657" width="12.28515625" style="39" customWidth="1"/>
    <col min="6658" max="6658" width="10.28515625" style="39" customWidth="1"/>
    <col min="6659" max="6659" width="10.5703125" style="39" customWidth="1"/>
    <col min="6660" max="6660" width="11.5703125" style="39" customWidth="1"/>
    <col min="6661" max="6909" width="9.140625" style="39"/>
    <col min="6910" max="6910" width="18.140625" style="39" customWidth="1"/>
    <col min="6911" max="6911" width="42.42578125" style="39" customWidth="1"/>
    <col min="6912" max="6912" width="12.140625" style="39" customWidth="1"/>
    <col min="6913" max="6913" width="12.28515625" style="39" customWidth="1"/>
    <col min="6914" max="6914" width="10.28515625" style="39" customWidth="1"/>
    <col min="6915" max="6915" width="10.5703125" style="39" customWidth="1"/>
    <col min="6916" max="6916" width="11.5703125" style="39" customWidth="1"/>
    <col min="6917" max="7165" width="9.140625" style="39"/>
    <col min="7166" max="7166" width="18.140625" style="39" customWidth="1"/>
    <col min="7167" max="7167" width="42.42578125" style="39" customWidth="1"/>
    <col min="7168" max="7168" width="12.140625" style="39" customWidth="1"/>
    <col min="7169" max="7169" width="12.28515625" style="39" customWidth="1"/>
    <col min="7170" max="7170" width="10.28515625" style="39" customWidth="1"/>
    <col min="7171" max="7171" width="10.5703125" style="39" customWidth="1"/>
    <col min="7172" max="7172" width="11.5703125" style="39" customWidth="1"/>
    <col min="7173" max="7421" width="9.140625" style="39"/>
    <col min="7422" max="7422" width="18.140625" style="39" customWidth="1"/>
    <col min="7423" max="7423" width="42.42578125" style="39" customWidth="1"/>
    <col min="7424" max="7424" width="12.140625" style="39" customWidth="1"/>
    <col min="7425" max="7425" width="12.28515625" style="39" customWidth="1"/>
    <col min="7426" max="7426" width="10.28515625" style="39" customWidth="1"/>
    <col min="7427" max="7427" width="10.5703125" style="39" customWidth="1"/>
    <col min="7428" max="7428" width="11.5703125" style="39" customWidth="1"/>
    <col min="7429" max="7677" width="9.140625" style="39"/>
    <col min="7678" max="7678" width="18.140625" style="39" customWidth="1"/>
    <col min="7679" max="7679" width="42.42578125" style="39" customWidth="1"/>
    <col min="7680" max="7680" width="12.140625" style="39" customWidth="1"/>
    <col min="7681" max="7681" width="12.28515625" style="39" customWidth="1"/>
    <col min="7682" max="7682" width="10.28515625" style="39" customWidth="1"/>
    <col min="7683" max="7683" width="10.5703125" style="39" customWidth="1"/>
    <col min="7684" max="7684" width="11.5703125" style="39" customWidth="1"/>
    <col min="7685" max="7933" width="9.140625" style="39"/>
    <col min="7934" max="7934" width="18.140625" style="39" customWidth="1"/>
    <col min="7935" max="7935" width="42.42578125" style="39" customWidth="1"/>
    <col min="7936" max="7936" width="12.140625" style="39" customWidth="1"/>
    <col min="7937" max="7937" width="12.28515625" style="39" customWidth="1"/>
    <col min="7938" max="7938" width="10.28515625" style="39" customWidth="1"/>
    <col min="7939" max="7939" width="10.5703125" style="39" customWidth="1"/>
    <col min="7940" max="7940" width="11.5703125" style="39" customWidth="1"/>
    <col min="7941" max="8189" width="9.140625" style="39"/>
    <col min="8190" max="8190" width="18.140625" style="39" customWidth="1"/>
    <col min="8191" max="8191" width="42.42578125" style="39" customWidth="1"/>
    <col min="8192" max="8192" width="12.140625" style="39" customWidth="1"/>
    <col min="8193" max="8193" width="12.28515625" style="39" customWidth="1"/>
    <col min="8194" max="8194" width="10.28515625" style="39" customWidth="1"/>
    <col min="8195" max="8195" width="10.5703125" style="39" customWidth="1"/>
    <col min="8196" max="8196" width="11.5703125" style="39" customWidth="1"/>
    <col min="8197" max="8445" width="9.140625" style="39"/>
    <col min="8446" max="8446" width="18.140625" style="39" customWidth="1"/>
    <col min="8447" max="8447" width="42.42578125" style="39" customWidth="1"/>
    <col min="8448" max="8448" width="12.140625" style="39" customWidth="1"/>
    <col min="8449" max="8449" width="12.28515625" style="39" customWidth="1"/>
    <col min="8450" max="8450" width="10.28515625" style="39" customWidth="1"/>
    <col min="8451" max="8451" width="10.5703125" style="39" customWidth="1"/>
    <col min="8452" max="8452" width="11.5703125" style="39" customWidth="1"/>
    <col min="8453" max="8701" width="9.140625" style="39"/>
    <col min="8702" max="8702" width="18.140625" style="39" customWidth="1"/>
    <col min="8703" max="8703" width="42.42578125" style="39" customWidth="1"/>
    <col min="8704" max="8704" width="12.140625" style="39" customWidth="1"/>
    <col min="8705" max="8705" width="12.28515625" style="39" customWidth="1"/>
    <col min="8706" max="8706" width="10.28515625" style="39" customWidth="1"/>
    <col min="8707" max="8707" width="10.5703125" style="39" customWidth="1"/>
    <col min="8708" max="8708" width="11.5703125" style="39" customWidth="1"/>
    <col min="8709" max="8957" width="9.140625" style="39"/>
    <col min="8958" max="8958" width="18.140625" style="39" customWidth="1"/>
    <col min="8959" max="8959" width="42.42578125" style="39" customWidth="1"/>
    <col min="8960" max="8960" width="12.140625" style="39" customWidth="1"/>
    <col min="8961" max="8961" width="12.28515625" style="39" customWidth="1"/>
    <col min="8962" max="8962" width="10.28515625" style="39" customWidth="1"/>
    <col min="8963" max="8963" width="10.5703125" style="39" customWidth="1"/>
    <col min="8964" max="8964" width="11.5703125" style="39" customWidth="1"/>
    <col min="8965" max="9213" width="9.140625" style="39"/>
    <col min="9214" max="9214" width="18.140625" style="39" customWidth="1"/>
    <col min="9215" max="9215" width="42.42578125" style="39" customWidth="1"/>
    <col min="9216" max="9216" width="12.140625" style="39" customWidth="1"/>
    <col min="9217" max="9217" width="12.28515625" style="39" customWidth="1"/>
    <col min="9218" max="9218" width="10.28515625" style="39" customWidth="1"/>
    <col min="9219" max="9219" width="10.5703125" style="39" customWidth="1"/>
    <col min="9220" max="9220" width="11.5703125" style="39" customWidth="1"/>
    <col min="9221" max="9469" width="9.140625" style="39"/>
    <col min="9470" max="9470" width="18.140625" style="39" customWidth="1"/>
    <col min="9471" max="9471" width="42.42578125" style="39" customWidth="1"/>
    <col min="9472" max="9472" width="12.140625" style="39" customWidth="1"/>
    <col min="9473" max="9473" width="12.28515625" style="39" customWidth="1"/>
    <col min="9474" max="9474" width="10.28515625" style="39" customWidth="1"/>
    <col min="9475" max="9475" width="10.5703125" style="39" customWidth="1"/>
    <col min="9476" max="9476" width="11.5703125" style="39" customWidth="1"/>
    <col min="9477" max="9725" width="9.140625" style="39"/>
    <col min="9726" max="9726" width="18.140625" style="39" customWidth="1"/>
    <col min="9727" max="9727" width="42.42578125" style="39" customWidth="1"/>
    <col min="9728" max="9728" width="12.140625" style="39" customWidth="1"/>
    <col min="9729" max="9729" width="12.28515625" style="39" customWidth="1"/>
    <col min="9730" max="9730" width="10.28515625" style="39" customWidth="1"/>
    <col min="9731" max="9731" width="10.5703125" style="39" customWidth="1"/>
    <col min="9732" max="9732" width="11.5703125" style="39" customWidth="1"/>
    <col min="9733" max="9981" width="9.140625" style="39"/>
    <col min="9982" max="9982" width="18.140625" style="39" customWidth="1"/>
    <col min="9983" max="9983" width="42.42578125" style="39" customWidth="1"/>
    <col min="9984" max="9984" width="12.140625" style="39" customWidth="1"/>
    <col min="9985" max="9985" width="12.28515625" style="39" customWidth="1"/>
    <col min="9986" max="9986" width="10.28515625" style="39" customWidth="1"/>
    <col min="9987" max="9987" width="10.5703125" style="39" customWidth="1"/>
    <col min="9988" max="9988" width="11.5703125" style="39" customWidth="1"/>
    <col min="9989" max="10237" width="9.140625" style="39"/>
    <col min="10238" max="10238" width="18.140625" style="39" customWidth="1"/>
    <col min="10239" max="10239" width="42.42578125" style="39" customWidth="1"/>
    <col min="10240" max="10240" width="12.140625" style="39" customWidth="1"/>
    <col min="10241" max="10241" width="12.28515625" style="39" customWidth="1"/>
    <col min="10242" max="10242" width="10.28515625" style="39" customWidth="1"/>
    <col min="10243" max="10243" width="10.5703125" style="39" customWidth="1"/>
    <col min="10244" max="10244" width="11.5703125" style="39" customWidth="1"/>
    <col min="10245" max="10493" width="9.140625" style="39"/>
    <col min="10494" max="10494" width="18.140625" style="39" customWidth="1"/>
    <col min="10495" max="10495" width="42.42578125" style="39" customWidth="1"/>
    <col min="10496" max="10496" width="12.140625" style="39" customWidth="1"/>
    <col min="10497" max="10497" width="12.28515625" style="39" customWidth="1"/>
    <col min="10498" max="10498" width="10.28515625" style="39" customWidth="1"/>
    <col min="10499" max="10499" width="10.5703125" style="39" customWidth="1"/>
    <col min="10500" max="10500" width="11.5703125" style="39" customWidth="1"/>
    <col min="10501" max="10749" width="9.140625" style="39"/>
    <col min="10750" max="10750" width="18.140625" style="39" customWidth="1"/>
    <col min="10751" max="10751" width="42.42578125" style="39" customWidth="1"/>
    <col min="10752" max="10752" width="12.140625" style="39" customWidth="1"/>
    <col min="10753" max="10753" width="12.28515625" style="39" customWidth="1"/>
    <col min="10754" max="10754" width="10.28515625" style="39" customWidth="1"/>
    <col min="10755" max="10755" width="10.5703125" style="39" customWidth="1"/>
    <col min="10756" max="10756" width="11.5703125" style="39" customWidth="1"/>
    <col min="10757" max="11005" width="9.140625" style="39"/>
    <col min="11006" max="11006" width="18.140625" style="39" customWidth="1"/>
    <col min="11007" max="11007" width="42.42578125" style="39" customWidth="1"/>
    <col min="11008" max="11008" width="12.140625" style="39" customWidth="1"/>
    <col min="11009" max="11009" width="12.28515625" style="39" customWidth="1"/>
    <col min="11010" max="11010" width="10.28515625" style="39" customWidth="1"/>
    <col min="11011" max="11011" width="10.5703125" style="39" customWidth="1"/>
    <col min="11012" max="11012" width="11.5703125" style="39" customWidth="1"/>
    <col min="11013" max="11261" width="9.140625" style="39"/>
    <col min="11262" max="11262" width="18.140625" style="39" customWidth="1"/>
    <col min="11263" max="11263" width="42.42578125" style="39" customWidth="1"/>
    <col min="11264" max="11264" width="12.140625" style="39" customWidth="1"/>
    <col min="11265" max="11265" width="12.28515625" style="39" customWidth="1"/>
    <col min="11266" max="11266" width="10.28515625" style="39" customWidth="1"/>
    <col min="11267" max="11267" width="10.5703125" style="39" customWidth="1"/>
    <col min="11268" max="11268" width="11.5703125" style="39" customWidth="1"/>
    <col min="11269" max="11517" width="9.140625" style="39"/>
    <col min="11518" max="11518" width="18.140625" style="39" customWidth="1"/>
    <col min="11519" max="11519" width="42.42578125" style="39" customWidth="1"/>
    <col min="11520" max="11520" width="12.140625" style="39" customWidth="1"/>
    <col min="11521" max="11521" width="12.28515625" style="39" customWidth="1"/>
    <col min="11522" max="11522" width="10.28515625" style="39" customWidth="1"/>
    <col min="11523" max="11523" width="10.5703125" style="39" customWidth="1"/>
    <col min="11524" max="11524" width="11.5703125" style="39" customWidth="1"/>
    <col min="11525" max="11773" width="9.140625" style="39"/>
    <col min="11774" max="11774" width="18.140625" style="39" customWidth="1"/>
    <col min="11775" max="11775" width="42.42578125" style="39" customWidth="1"/>
    <col min="11776" max="11776" width="12.140625" style="39" customWidth="1"/>
    <col min="11777" max="11777" width="12.28515625" style="39" customWidth="1"/>
    <col min="11778" max="11778" width="10.28515625" style="39" customWidth="1"/>
    <col min="11779" max="11779" width="10.5703125" style="39" customWidth="1"/>
    <col min="11780" max="11780" width="11.5703125" style="39" customWidth="1"/>
    <col min="11781" max="12029" width="9.140625" style="39"/>
    <col min="12030" max="12030" width="18.140625" style="39" customWidth="1"/>
    <col min="12031" max="12031" width="42.42578125" style="39" customWidth="1"/>
    <col min="12032" max="12032" width="12.140625" style="39" customWidth="1"/>
    <col min="12033" max="12033" width="12.28515625" style="39" customWidth="1"/>
    <col min="12034" max="12034" width="10.28515625" style="39" customWidth="1"/>
    <col min="12035" max="12035" width="10.5703125" style="39" customWidth="1"/>
    <col min="12036" max="12036" width="11.5703125" style="39" customWidth="1"/>
    <col min="12037" max="12285" width="9.140625" style="39"/>
    <col min="12286" max="12286" width="18.140625" style="39" customWidth="1"/>
    <col min="12287" max="12287" width="42.42578125" style="39" customWidth="1"/>
    <col min="12288" max="12288" width="12.140625" style="39" customWidth="1"/>
    <col min="12289" max="12289" width="12.28515625" style="39" customWidth="1"/>
    <col min="12290" max="12290" width="10.28515625" style="39" customWidth="1"/>
    <col min="12291" max="12291" width="10.5703125" style="39" customWidth="1"/>
    <col min="12292" max="12292" width="11.5703125" style="39" customWidth="1"/>
    <col min="12293" max="12541" width="9.140625" style="39"/>
    <col min="12542" max="12542" width="18.140625" style="39" customWidth="1"/>
    <col min="12543" max="12543" width="42.42578125" style="39" customWidth="1"/>
    <col min="12544" max="12544" width="12.140625" style="39" customWidth="1"/>
    <col min="12545" max="12545" width="12.28515625" style="39" customWidth="1"/>
    <col min="12546" max="12546" width="10.28515625" style="39" customWidth="1"/>
    <col min="12547" max="12547" width="10.5703125" style="39" customWidth="1"/>
    <col min="12548" max="12548" width="11.5703125" style="39" customWidth="1"/>
    <col min="12549" max="12797" width="9.140625" style="39"/>
    <col min="12798" max="12798" width="18.140625" style="39" customWidth="1"/>
    <col min="12799" max="12799" width="42.42578125" style="39" customWidth="1"/>
    <col min="12800" max="12800" width="12.140625" style="39" customWidth="1"/>
    <col min="12801" max="12801" width="12.28515625" style="39" customWidth="1"/>
    <col min="12802" max="12802" width="10.28515625" style="39" customWidth="1"/>
    <col min="12803" max="12803" width="10.5703125" style="39" customWidth="1"/>
    <col min="12804" max="12804" width="11.5703125" style="39" customWidth="1"/>
    <col min="12805" max="13053" width="9.140625" style="39"/>
    <col min="13054" max="13054" width="18.140625" style="39" customWidth="1"/>
    <col min="13055" max="13055" width="42.42578125" style="39" customWidth="1"/>
    <col min="13056" max="13056" width="12.140625" style="39" customWidth="1"/>
    <col min="13057" max="13057" width="12.28515625" style="39" customWidth="1"/>
    <col min="13058" max="13058" width="10.28515625" style="39" customWidth="1"/>
    <col min="13059" max="13059" width="10.5703125" style="39" customWidth="1"/>
    <col min="13060" max="13060" width="11.5703125" style="39" customWidth="1"/>
    <col min="13061" max="13309" width="9.140625" style="39"/>
    <col min="13310" max="13310" width="18.140625" style="39" customWidth="1"/>
    <col min="13311" max="13311" width="42.42578125" style="39" customWidth="1"/>
    <col min="13312" max="13312" width="12.140625" style="39" customWidth="1"/>
    <col min="13313" max="13313" width="12.28515625" style="39" customWidth="1"/>
    <col min="13314" max="13314" width="10.28515625" style="39" customWidth="1"/>
    <col min="13315" max="13315" width="10.5703125" style="39" customWidth="1"/>
    <col min="13316" max="13316" width="11.5703125" style="39" customWidth="1"/>
    <col min="13317" max="13565" width="9.140625" style="39"/>
    <col min="13566" max="13566" width="18.140625" style="39" customWidth="1"/>
    <col min="13567" max="13567" width="42.42578125" style="39" customWidth="1"/>
    <col min="13568" max="13568" width="12.140625" style="39" customWidth="1"/>
    <col min="13569" max="13569" width="12.28515625" style="39" customWidth="1"/>
    <col min="13570" max="13570" width="10.28515625" style="39" customWidth="1"/>
    <col min="13571" max="13571" width="10.5703125" style="39" customWidth="1"/>
    <col min="13572" max="13572" width="11.5703125" style="39" customWidth="1"/>
    <col min="13573" max="13821" width="9.140625" style="39"/>
    <col min="13822" max="13822" width="18.140625" style="39" customWidth="1"/>
    <col min="13823" max="13823" width="42.42578125" style="39" customWidth="1"/>
    <col min="13824" max="13824" width="12.140625" style="39" customWidth="1"/>
    <col min="13825" max="13825" width="12.28515625" style="39" customWidth="1"/>
    <col min="13826" max="13826" width="10.28515625" style="39" customWidth="1"/>
    <col min="13827" max="13827" width="10.5703125" style="39" customWidth="1"/>
    <col min="13828" max="13828" width="11.5703125" style="39" customWidth="1"/>
    <col min="13829" max="14077" width="9.140625" style="39"/>
    <col min="14078" max="14078" width="18.140625" style="39" customWidth="1"/>
    <col min="14079" max="14079" width="42.42578125" style="39" customWidth="1"/>
    <col min="14080" max="14080" width="12.140625" style="39" customWidth="1"/>
    <col min="14081" max="14081" width="12.28515625" style="39" customWidth="1"/>
    <col min="14082" max="14082" width="10.28515625" style="39" customWidth="1"/>
    <col min="14083" max="14083" width="10.5703125" style="39" customWidth="1"/>
    <col min="14084" max="14084" width="11.5703125" style="39" customWidth="1"/>
    <col min="14085" max="14333" width="9.140625" style="39"/>
    <col min="14334" max="14334" width="18.140625" style="39" customWidth="1"/>
    <col min="14335" max="14335" width="42.42578125" style="39" customWidth="1"/>
    <col min="14336" max="14336" width="12.140625" style="39" customWidth="1"/>
    <col min="14337" max="14337" width="12.28515625" style="39" customWidth="1"/>
    <col min="14338" max="14338" width="10.28515625" style="39" customWidth="1"/>
    <col min="14339" max="14339" width="10.5703125" style="39" customWidth="1"/>
    <col min="14340" max="14340" width="11.5703125" style="39" customWidth="1"/>
    <col min="14341" max="14589" width="9.140625" style="39"/>
    <col min="14590" max="14590" width="18.140625" style="39" customWidth="1"/>
    <col min="14591" max="14591" width="42.42578125" style="39" customWidth="1"/>
    <col min="14592" max="14592" width="12.140625" style="39" customWidth="1"/>
    <col min="14593" max="14593" width="12.28515625" style="39" customWidth="1"/>
    <col min="14594" max="14594" width="10.28515625" style="39" customWidth="1"/>
    <col min="14595" max="14595" width="10.5703125" style="39" customWidth="1"/>
    <col min="14596" max="14596" width="11.5703125" style="39" customWidth="1"/>
    <col min="14597" max="14845" width="9.140625" style="39"/>
    <col min="14846" max="14846" width="18.140625" style="39" customWidth="1"/>
    <col min="14847" max="14847" width="42.42578125" style="39" customWidth="1"/>
    <col min="14848" max="14848" width="12.140625" style="39" customWidth="1"/>
    <col min="14849" max="14849" width="12.28515625" style="39" customWidth="1"/>
    <col min="14850" max="14850" width="10.28515625" style="39" customWidth="1"/>
    <col min="14851" max="14851" width="10.5703125" style="39" customWidth="1"/>
    <col min="14852" max="14852" width="11.5703125" style="39" customWidth="1"/>
    <col min="14853" max="15101" width="9.140625" style="39"/>
    <col min="15102" max="15102" width="18.140625" style="39" customWidth="1"/>
    <col min="15103" max="15103" width="42.42578125" style="39" customWidth="1"/>
    <col min="15104" max="15104" width="12.140625" style="39" customWidth="1"/>
    <col min="15105" max="15105" width="12.28515625" style="39" customWidth="1"/>
    <col min="15106" max="15106" width="10.28515625" style="39" customWidth="1"/>
    <col min="15107" max="15107" width="10.5703125" style="39" customWidth="1"/>
    <col min="15108" max="15108" width="11.5703125" style="39" customWidth="1"/>
    <col min="15109" max="15357" width="9.140625" style="39"/>
    <col min="15358" max="15358" width="18.140625" style="39" customWidth="1"/>
    <col min="15359" max="15359" width="42.42578125" style="39" customWidth="1"/>
    <col min="15360" max="15360" width="12.140625" style="39" customWidth="1"/>
    <col min="15361" max="15361" width="12.28515625" style="39" customWidth="1"/>
    <col min="15362" max="15362" width="10.28515625" style="39" customWidth="1"/>
    <col min="15363" max="15363" width="10.5703125" style="39" customWidth="1"/>
    <col min="15364" max="15364" width="11.5703125" style="39" customWidth="1"/>
    <col min="15365" max="15613" width="9.140625" style="39"/>
    <col min="15614" max="15614" width="18.140625" style="39" customWidth="1"/>
    <col min="15615" max="15615" width="42.42578125" style="39" customWidth="1"/>
    <col min="15616" max="15616" width="12.140625" style="39" customWidth="1"/>
    <col min="15617" max="15617" width="12.28515625" style="39" customWidth="1"/>
    <col min="15618" max="15618" width="10.28515625" style="39" customWidth="1"/>
    <col min="15619" max="15619" width="10.5703125" style="39" customWidth="1"/>
    <col min="15620" max="15620" width="11.5703125" style="39" customWidth="1"/>
    <col min="15621" max="15869" width="9.140625" style="39"/>
    <col min="15870" max="15870" width="18.140625" style="39" customWidth="1"/>
    <col min="15871" max="15871" width="42.42578125" style="39" customWidth="1"/>
    <col min="15872" max="15872" width="12.140625" style="39" customWidth="1"/>
    <col min="15873" max="15873" width="12.28515625" style="39" customWidth="1"/>
    <col min="15874" max="15874" width="10.28515625" style="39" customWidth="1"/>
    <col min="15875" max="15875" width="10.5703125" style="39" customWidth="1"/>
    <col min="15876" max="15876" width="11.5703125" style="39" customWidth="1"/>
    <col min="15877" max="16125" width="9.140625" style="39"/>
    <col min="16126" max="16126" width="18.140625" style="39" customWidth="1"/>
    <col min="16127" max="16127" width="42.42578125" style="39" customWidth="1"/>
    <col min="16128" max="16128" width="12.140625" style="39" customWidth="1"/>
    <col min="16129" max="16129" width="12.28515625" style="39" customWidth="1"/>
    <col min="16130" max="16130" width="10.28515625" style="39" customWidth="1"/>
    <col min="16131" max="16131" width="10.5703125" style="39" customWidth="1"/>
    <col min="16132" max="16132" width="11.5703125" style="39" customWidth="1"/>
    <col min="16133" max="16384" width="9.140625" style="39"/>
  </cols>
  <sheetData>
    <row r="1" spans="1:7" ht="18.75" x14ac:dyDescent="0.3">
      <c r="C1" s="40" t="s">
        <v>127</v>
      </c>
    </row>
    <row r="2" spans="1:7" x14ac:dyDescent="0.25">
      <c r="C2" s="39" t="s">
        <v>184</v>
      </c>
    </row>
    <row r="3" spans="1:7" ht="18.75" x14ac:dyDescent="0.3">
      <c r="C3" s="36" t="s">
        <v>185</v>
      </c>
    </row>
    <row r="4" spans="1:7" ht="18.75" x14ac:dyDescent="0.3">
      <c r="C4" s="36" t="s">
        <v>128</v>
      </c>
    </row>
    <row r="5" spans="1:7" ht="18.75" x14ac:dyDescent="0.3">
      <c r="C5" s="36" t="s">
        <v>129</v>
      </c>
    </row>
    <row r="6" spans="1:7" ht="18" customHeight="1" x14ac:dyDescent="0.3">
      <c r="C6" s="82" t="s">
        <v>257</v>
      </c>
      <c r="D6" s="82"/>
    </row>
    <row r="7" spans="1:7" ht="35.25" customHeight="1" x14ac:dyDescent="0.25">
      <c r="A7" s="79" t="s">
        <v>256</v>
      </c>
      <c r="B7" s="79"/>
      <c r="C7" s="79"/>
      <c r="D7" s="79"/>
      <c r="E7" s="79"/>
    </row>
    <row r="8" spans="1:7" ht="21.75" customHeight="1" x14ac:dyDescent="0.25">
      <c r="A8" s="80" t="s">
        <v>89</v>
      </c>
      <c r="B8" s="80"/>
      <c r="C8" s="80"/>
      <c r="D8" s="80"/>
      <c r="E8" s="80"/>
    </row>
    <row r="9" spans="1:7" ht="21.75" customHeight="1" x14ac:dyDescent="0.25">
      <c r="A9" s="46"/>
      <c r="B9" s="46"/>
      <c r="C9" s="65"/>
      <c r="D9" s="64" t="s">
        <v>225</v>
      </c>
      <c r="E9" s="46"/>
    </row>
    <row r="10" spans="1:7" ht="54.75" customHeight="1" x14ac:dyDescent="0.25">
      <c r="A10" s="41" t="s">
        <v>90</v>
      </c>
      <c r="B10" s="42" t="s">
        <v>1</v>
      </c>
      <c r="C10" s="41" t="s">
        <v>245</v>
      </c>
      <c r="D10" s="41" t="s">
        <v>253</v>
      </c>
      <c r="E10" s="2" t="s">
        <v>2</v>
      </c>
    </row>
    <row r="11" spans="1:7" s="37" customFormat="1" ht="22.5" customHeight="1" x14ac:dyDescent="0.25">
      <c r="A11" s="58"/>
      <c r="B11" s="50" t="s">
        <v>190</v>
      </c>
      <c r="C11" s="55">
        <f>C12+C67</f>
        <v>14172395.501350001</v>
      </c>
      <c r="D11" s="55">
        <f>D12+D67</f>
        <v>1521536.35965</v>
      </c>
      <c r="E11" s="56">
        <f t="shared" ref="E11:E42" si="0">D11/C11*100</f>
        <v>10.73591517753696</v>
      </c>
    </row>
    <row r="12" spans="1:7" ht="22.5" customHeight="1" x14ac:dyDescent="0.25">
      <c r="A12" s="47" t="s">
        <v>91</v>
      </c>
      <c r="B12" s="48" t="s">
        <v>191</v>
      </c>
      <c r="C12" s="55">
        <f>C13+C14+C19+C24+C29+C33+C43+C48+C51+C62+C63</f>
        <v>3614879.0000000005</v>
      </c>
      <c r="D12" s="55">
        <f t="shared" ref="D12" si="1">D13+D14+D19+D24+D29+D33+D43+D48+D51+D62+D63</f>
        <v>549469.98244000005</v>
      </c>
      <c r="E12" s="56">
        <f t="shared" si="0"/>
        <v>15.200231665845523</v>
      </c>
    </row>
    <row r="13" spans="1:7" ht="18.75" customHeight="1" x14ac:dyDescent="0.25">
      <c r="A13" s="47" t="s">
        <v>226</v>
      </c>
      <c r="B13" s="50" t="s">
        <v>230</v>
      </c>
      <c r="C13" s="55">
        <v>2004633.2</v>
      </c>
      <c r="D13" s="56">
        <v>257991.09718000001</v>
      </c>
      <c r="E13" s="56">
        <f t="shared" si="0"/>
        <v>12.869740817422359</v>
      </c>
      <c r="F13" s="68"/>
      <c r="G13" s="68"/>
    </row>
    <row r="14" spans="1:7" ht="36" customHeight="1" x14ac:dyDescent="0.25">
      <c r="A14" s="47" t="s">
        <v>92</v>
      </c>
      <c r="B14" s="48" t="s">
        <v>93</v>
      </c>
      <c r="C14" s="55">
        <v>17296</v>
      </c>
      <c r="D14" s="55">
        <v>3951.3122100000001</v>
      </c>
      <c r="E14" s="55">
        <f t="shared" ref="E14" si="2">SUM(E15:E18)</f>
        <v>0</v>
      </c>
    </row>
    <row r="15" spans="1:7" ht="35.25" hidden="1" customHeight="1" x14ac:dyDescent="0.25">
      <c r="A15" s="47" t="s">
        <v>192</v>
      </c>
      <c r="B15" s="48" t="s">
        <v>130</v>
      </c>
      <c r="C15" s="55">
        <v>7575.6</v>
      </c>
      <c r="D15" s="56"/>
      <c r="E15" s="56">
        <f t="shared" si="0"/>
        <v>0</v>
      </c>
    </row>
    <row r="16" spans="1:7" ht="31.5" hidden="1" customHeight="1" x14ac:dyDescent="0.25">
      <c r="A16" s="47" t="s">
        <v>193</v>
      </c>
      <c r="B16" s="48" t="s">
        <v>131</v>
      </c>
      <c r="C16" s="55">
        <v>69.2</v>
      </c>
      <c r="D16" s="56"/>
      <c r="E16" s="56">
        <f t="shared" si="0"/>
        <v>0</v>
      </c>
    </row>
    <row r="17" spans="1:5" ht="51.75" hidden="1" customHeight="1" x14ac:dyDescent="0.25">
      <c r="A17" s="47" t="s">
        <v>194</v>
      </c>
      <c r="B17" s="48" t="s">
        <v>132</v>
      </c>
      <c r="C17" s="55">
        <v>11104</v>
      </c>
      <c r="D17" s="56"/>
      <c r="E17" s="56">
        <f t="shared" si="0"/>
        <v>0</v>
      </c>
    </row>
    <row r="18" spans="1:5" ht="49.5" hidden="1" customHeight="1" x14ac:dyDescent="0.25">
      <c r="A18" s="47" t="s">
        <v>195</v>
      </c>
      <c r="B18" s="48" t="s">
        <v>133</v>
      </c>
      <c r="C18" s="55">
        <v>-1452.8</v>
      </c>
      <c r="D18" s="56"/>
      <c r="E18" s="56">
        <f t="shared" si="0"/>
        <v>0</v>
      </c>
    </row>
    <row r="19" spans="1:5" ht="29.25" customHeight="1" x14ac:dyDescent="0.25">
      <c r="A19" s="47" t="s">
        <v>94</v>
      </c>
      <c r="B19" s="48" t="s">
        <v>95</v>
      </c>
      <c r="C19" s="55">
        <v>579753</v>
      </c>
      <c r="D19" s="55">
        <v>51345.661359999998</v>
      </c>
      <c r="E19" s="56">
        <f t="shared" si="0"/>
        <v>8.8564718699170175</v>
      </c>
    </row>
    <row r="20" spans="1:5" ht="30" hidden="1" x14ac:dyDescent="0.25">
      <c r="A20" s="47" t="s">
        <v>134</v>
      </c>
      <c r="B20" s="48" t="s">
        <v>135</v>
      </c>
      <c r="C20" s="55">
        <v>391340</v>
      </c>
      <c r="D20" s="56"/>
      <c r="E20" s="56">
        <f t="shared" si="0"/>
        <v>0</v>
      </c>
    </row>
    <row r="21" spans="1:5" ht="30" hidden="1" x14ac:dyDescent="0.25">
      <c r="A21" s="47" t="s">
        <v>136</v>
      </c>
      <c r="B21" s="48" t="s">
        <v>137</v>
      </c>
      <c r="C21" s="55">
        <v>0</v>
      </c>
      <c r="D21" s="56"/>
      <c r="E21" s="56" t="e">
        <f t="shared" si="0"/>
        <v>#DIV/0!</v>
      </c>
    </row>
    <row r="22" spans="1:5" ht="30" hidden="1" customHeight="1" x14ac:dyDescent="0.25">
      <c r="A22" s="47" t="s">
        <v>138</v>
      </c>
      <c r="B22" s="48" t="s">
        <v>196</v>
      </c>
      <c r="C22" s="55">
        <v>5487</v>
      </c>
      <c r="D22" s="56"/>
      <c r="E22" s="56">
        <f t="shared" si="0"/>
        <v>0</v>
      </c>
    </row>
    <row r="23" spans="1:5" ht="34.5" hidden="1" customHeight="1" x14ac:dyDescent="0.25">
      <c r="A23" s="47" t="s">
        <v>139</v>
      </c>
      <c r="B23" s="48" t="s">
        <v>140</v>
      </c>
      <c r="C23" s="55">
        <v>76138</v>
      </c>
      <c r="D23" s="56"/>
      <c r="E23" s="56">
        <f t="shared" si="0"/>
        <v>0</v>
      </c>
    </row>
    <row r="24" spans="1:5" ht="24.75" customHeight="1" x14ac:dyDescent="0.25">
      <c r="A24" s="47" t="s">
        <v>96</v>
      </c>
      <c r="B24" s="50" t="s">
        <v>97</v>
      </c>
      <c r="C24" s="55">
        <v>592967</v>
      </c>
      <c r="D24" s="55">
        <v>60612.051930000001</v>
      </c>
      <c r="E24" s="56">
        <f t="shared" si="0"/>
        <v>10.22182548607258</v>
      </c>
    </row>
    <row r="25" spans="1:5" ht="18.75" hidden="1" customHeight="1" x14ac:dyDescent="0.25">
      <c r="A25" s="47" t="s">
        <v>141</v>
      </c>
      <c r="B25" s="48" t="s">
        <v>142</v>
      </c>
      <c r="C25" s="55">
        <v>475731</v>
      </c>
      <c r="D25" s="56"/>
      <c r="E25" s="56">
        <f t="shared" si="0"/>
        <v>0</v>
      </c>
    </row>
    <row r="26" spans="1:5" ht="21.75" hidden="1" customHeight="1" x14ac:dyDescent="0.25">
      <c r="A26" s="47" t="s">
        <v>143</v>
      </c>
      <c r="B26" s="48" t="s">
        <v>144</v>
      </c>
      <c r="C26" s="55">
        <v>239765</v>
      </c>
      <c r="D26" s="56"/>
      <c r="E26" s="56">
        <f t="shared" si="0"/>
        <v>0</v>
      </c>
    </row>
    <row r="27" spans="1:5" ht="33" hidden="1" customHeight="1" x14ac:dyDescent="0.25">
      <c r="A27" s="47" t="s">
        <v>197</v>
      </c>
      <c r="B27" s="48" t="s">
        <v>198</v>
      </c>
      <c r="C27" s="55">
        <v>136522</v>
      </c>
      <c r="D27" s="56"/>
      <c r="E27" s="56">
        <f t="shared" si="0"/>
        <v>0</v>
      </c>
    </row>
    <row r="28" spans="1:5" ht="18.75" hidden="1" customHeight="1" x14ac:dyDescent="0.25">
      <c r="A28" s="47" t="s">
        <v>199</v>
      </c>
      <c r="B28" s="48" t="s">
        <v>200</v>
      </c>
      <c r="C28" s="55">
        <v>103243</v>
      </c>
      <c r="D28" s="56"/>
      <c r="E28" s="56">
        <f t="shared" si="0"/>
        <v>0</v>
      </c>
    </row>
    <row r="29" spans="1:5" x14ac:dyDescent="0.25">
      <c r="A29" s="47" t="s">
        <v>98</v>
      </c>
      <c r="B29" s="48" t="s">
        <v>99</v>
      </c>
      <c r="C29" s="55">
        <v>58073</v>
      </c>
      <c r="D29" s="55">
        <v>13595.237630000001</v>
      </c>
      <c r="E29" s="56">
        <f t="shared" si="0"/>
        <v>23.410599814027176</v>
      </c>
    </row>
    <row r="30" spans="1:5" ht="30" hidden="1" x14ac:dyDescent="0.25">
      <c r="A30" s="47" t="s">
        <v>201</v>
      </c>
      <c r="B30" s="50" t="s">
        <v>202</v>
      </c>
      <c r="C30" s="55">
        <v>60901</v>
      </c>
      <c r="D30" s="56"/>
      <c r="E30" s="56">
        <f t="shared" si="0"/>
        <v>0</v>
      </c>
    </row>
    <row r="31" spans="1:5" ht="30" hidden="1" x14ac:dyDescent="0.25">
      <c r="A31" s="47" t="s">
        <v>145</v>
      </c>
      <c r="B31" s="50" t="s">
        <v>203</v>
      </c>
      <c r="C31" s="55">
        <v>230</v>
      </c>
      <c r="D31" s="56"/>
      <c r="E31" s="56">
        <f t="shared" si="0"/>
        <v>0</v>
      </c>
    </row>
    <row r="32" spans="1:5" ht="90" hidden="1" x14ac:dyDescent="0.25">
      <c r="A32" s="47" t="s">
        <v>146</v>
      </c>
      <c r="B32" s="50" t="s">
        <v>204</v>
      </c>
      <c r="C32" s="55">
        <v>251.2</v>
      </c>
      <c r="D32" s="56"/>
      <c r="E32" s="56">
        <f t="shared" si="0"/>
        <v>0</v>
      </c>
    </row>
    <row r="33" spans="1:7" ht="50.25" customHeight="1" x14ac:dyDescent="0.25">
      <c r="A33" s="47" t="s">
        <v>100</v>
      </c>
      <c r="B33" s="48" t="s">
        <v>101</v>
      </c>
      <c r="C33" s="55">
        <v>258610.6</v>
      </c>
      <c r="D33" s="55">
        <v>105496.78118999999</v>
      </c>
      <c r="E33" s="78">
        <f t="shared" si="0"/>
        <v>40.793680224244476</v>
      </c>
      <c r="F33" s="54"/>
      <c r="G33" s="54"/>
    </row>
    <row r="34" spans="1:7" ht="75" hidden="1" x14ac:dyDescent="0.25">
      <c r="A34" s="47" t="s">
        <v>147</v>
      </c>
      <c r="B34" s="48" t="s">
        <v>148</v>
      </c>
      <c r="C34" s="55">
        <v>121075</v>
      </c>
      <c r="D34" s="56"/>
      <c r="E34" s="56">
        <f t="shared" si="0"/>
        <v>0</v>
      </c>
    </row>
    <row r="35" spans="1:7" ht="75" hidden="1" x14ac:dyDescent="0.25">
      <c r="A35" s="47" t="s">
        <v>149</v>
      </c>
      <c r="B35" s="48" t="s">
        <v>205</v>
      </c>
      <c r="C35" s="55">
        <v>21907</v>
      </c>
      <c r="D35" s="56"/>
      <c r="E35" s="56">
        <f t="shared" si="0"/>
        <v>0</v>
      </c>
    </row>
    <row r="36" spans="1:7" ht="75" hidden="1" x14ac:dyDescent="0.25">
      <c r="A36" s="47" t="s">
        <v>150</v>
      </c>
      <c r="B36" s="48" t="s">
        <v>151</v>
      </c>
      <c r="C36" s="55">
        <v>730.8</v>
      </c>
      <c r="D36" s="56"/>
      <c r="E36" s="56">
        <f t="shared" si="0"/>
        <v>0</v>
      </c>
    </row>
    <row r="37" spans="1:7" ht="45" hidden="1" x14ac:dyDescent="0.25">
      <c r="A37" s="47" t="s">
        <v>152</v>
      </c>
      <c r="B37" s="50" t="s">
        <v>206</v>
      </c>
      <c r="C37" s="55">
        <v>168900</v>
      </c>
      <c r="D37" s="56"/>
      <c r="E37" s="56">
        <f t="shared" si="0"/>
        <v>0</v>
      </c>
    </row>
    <row r="38" spans="1:7" ht="120" hidden="1" x14ac:dyDescent="0.25">
      <c r="A38" s="47" t="s">
        <v>221</v>
      </c>
      <c r="B38" s="50" t="s">
        <v>207</v>
      </c>
      <c r="C38" s="55">
        <v>0</v>
      </c>
      <c r="D38" s="56"/>
      <c r="E38" s="56" t="e">
        <f t="shared" si="0"/>
        <v>#DIV/0!</v>
      </c>
    </row>
    <row r="39" spans="1:7" ht="90" hidden="1" x14ac:dyDescent="0.25">
      <c r="A39" s="47" t="s">
        <v>153</v>
      </c>
      <c r="B39" s="50" t="s">
        <v>154</v>
      </c>
      <c r="C39" s="55">
        <v>0</v>
      </c>
      <c r="D39" s="56"/>
      <c r="E39" s="56" t="e">
        <f t="shared" si="0"/>
        <v>#DIV/0!</v>
      </c>
    </row>
    <row r="40" spans="1:7" ht="60" hidden="1" x14ac:dyDescent="0.25">
      <c r="A40" s="47" t="s">
        <v>186</v>
      </c>
      <c r="B40" s="48" t="s">
        <v>187</v>
      </c>
      <c r="C40" s="55">
        <v>2600</v>
      </c>
      <c r="D40" s="56"/>
      <c r="E40" s="56">
        <f t="shared" si="0"/>
        <v>0</v>
      </c>
    </row>
    <row r="41" spans="1:7" ht="45" hidden="1" x14ac:dyDescent="0.25">
      <c r="A41" s="47" t="s">
        <v>155</v>
      </c>
      <c r="B41" s="48" t="s">
        <v>156</v>
      </c>
      <c r="C41" s="55">
        <v>251.9</v>
      </c>
      <c r="D41" s="56"/>
      <c r="E41" s="56">
        <f t="shared" si="0"/>
        <v>0</v>
      </c>
    </row>
    <row r="42" spans="1:7" ht="90" hidden="1" x14ac:dyDescent="0.25">
      <c r="A42" s="47" t="s">
        <v>157</v>
      </c>
      <c r="B42" s="48" t="s">
        <v>158</v>
      </c>
      <c r="C42" s="55">
        <v>25168.799999999999</v>
      </c>
      <c r="D42" s="56"/>
      <c r="E42" s="56">
        <f t="shared" si="0"/>
        <v>0</v>
      </c>
    </row>
    <row r="43" spans="1:7" ht="36.75" customHeight="1" x14ac:dyDescent="0.25">
      <c r="A43" s="47" t="s">
        <v>102</v>
      </c>
      <c r="B43" s="48" t="s">
        <v>103</v>
      </c>
      <c r="C43" s="55">
        <v>17500</v>
      </c>
      <c r="D43" s="55">
        <v>11944.721730000001</v>
      </c>
      <c r="E43" s="78">
        <f t="shared" ref="E43:E67" si="3">D43/C43*100</f>
        <v>68.255552742857148</v>
      </c>
    </row>
    <row r="44" spans="1:7" ht="30" hidden="1" x14ac:dyDescent="0.25">
      <c r="A44" s="47" t="s">
        <v>159</v>
      </c>
      <c r="B44" s="48" t="s">
        <v>160</v>
      </c>
      <c r="C44" s="55">
        <v>7600</v>
      </c>
      <c r="D44" s="56"/>
      <c r="E44" s="56">
        <f t="shared" si="3"/>
        <v>0</v>
      </c>
    </row>
    <row r="45" spans="1:7" hidden="1" x14ac:dyDescent="0.25">
      <c r="A45" s="47" t="s">
        <v>161</v>
      </c>
      <c r="B45" s="48" t="s">
        <v>162</v>
      </c>
      <c r="C45" s="55">
        <v>330</v>
      </c>
      <c r="D45" s="56"/>
      <c r="E45" s="56">
        <f t="shared" si="3"/>
        <v>0</v>
      </c>
    </row>
    <row r="46" spans="1:7" hidden="1" x14ac:dyDescent="0.25">
      <c r="A46" s="47" t="s">
        <v>163</v>
      </c>
      <c r="B46" s="48" t="s">
        <v>208</v>
      </c>
      <c r="C46" s="55">
        <v>8100</v>
      </c>
      <c r="D46" s="56"/>
      <c r="E46" s="56">
        <f t="shared" si="3"/>
        <v>0</v>
      </c>
    </row>
    <row r="47" spans="1:7" hidden="1" x14ac:dyDescent="0.25">
      <c r="A47" s="47" t="s">
        <v>188</v>
      </c>
      <c r="B47" s="48" t="s">
        <v>189</v>
      </c>
      <c r="C47" s="55">
        <v>9200</v>
      </c>
      <c r="D47" s="56"/>
      <c r="E47" s="56">
        <f t="shared" si="3"/>
        <v>0</v>
      </c>
    </row>
    <row r="48" spans="1:7" ht="42.75" customHeight="1" x14ac:dyDescent="0.25">
      <c r="A48" s="47" t="s">
        <v>104</v>
      </c>
      <c r="B48" s="48" t="s">
        <v>105</v>
      </c>
      <c r="C48" s="55">
        <v>7935.2</v>
      </c>
      <c r="D48" s="55">
        <v>10845.383539999999</v>
      </c>
      <c r="E48" s="78">
        <f t="shared" si="3"/>
        <v>136.67435653795746</v>
      </c>
    </row>
    <row r="49" spans="1:5" ht="30" hidden="1" x14ac:dyDescent="0.25">
      <c r="A49" s="47" t="s">
        <v>164</v>
      </c>
      <c r="B49" s="48" t="s">
        <v>165</v>
      </c>
      <c r="C49" s="55">
        <v>6465.3</v>
      </c>
      <c r="D49" s="56"/>
      <c r="E49" s="56">
        <f t="shared" si="3"/>
        <v>0</v>
      </c>
    </row>
    <row r="50" spans="1:5" ht="30" hidden="1" x14ac:dyDescent="0.25">
      <c r="A50" s="47" t="s">
        <v>166</v>
      </c>
      <c r="B50" s="48" t="s">
        <v>167</v>
      </c>
      <c r="C50" s="55">
        <v>15141.4</v>
      </c>
      <c r="D50" s="56"/>
      <c r="E50" s="56">
        <f t="shared" si="3"/>
        <v>0</v>
      </c>
    </row>
    <row r="51" spans="1:5" ht="39" customHeight="1" x14ac:dyDescent="0.25">
      <c r="A51" s="47" t="s">
        <v>106</v>
      </c>
      <c r="B51" s="50" t="s">
        <v>107</v>
      </c>
      <c r="C51" s="55">
        <v>32459</v>
      </c>
      <c r="D51" s="55">
        <v>18127.730309999999</v>
      </c>
      <c r="E51" s="78">
        <f t="shared" si="3"/>
        <v>55.848086231861728</v>
      </c>
    </row>
    <row r="52" spans="1:5" ht="30" hidden="1" x14ac:dyDescent="0.25">
      <c r="A52" s="51" t="s">
        <v>168</v>
      </c>
      <c r="B52" s="48" t="s">
        <v>169</v>
      </c>
      <c r="C52" s="55">
        <v>3541</v>
      </c>
      <c r="D52" s="56"/>
      <c r="E52" s="56">
        <f t="shared" si="3"/>
        <v>0</v>
      </c>
    </row>
    <row r="53" spans="1:5" ht="90" hidden="1" x14ac:dyDescent="0.25">
      <c r="A53" s="51" t="s">
        <v>234</v>
      </c>
      <c r="B53" s="48" t="s">
        <v>232</v>
      </c>
      <c r="C53" s="55"/>
      <c r="D53" s="56"/>
      <c r="E53" s="56"/>
    </row>
    <row r="54" spans="1:5" ht="90" hidden="1" x14ac:dyDescent="0.25">
      <c r="A54" s="51" t="s">
        <v>235</v>
      </c>
      <c r="B54" s="48" t="s">
        <v>233</v>
      </c>
      <c r="C54" s="55"/>
      <c r="D54" s="56"/>
      <c r="E54" s="56"/>
    </row>
    <row r="55" spans="1:5" ht="90" hidden="1" x14ac:dyDescent="0.25">
      <c r="A55" s="51" t="s">
        <v>170</v>
      </c>
      <c r="B55" s="48" t="s">
        <v>171</v>
      </c>
      <c r="C55" s="55">
        <v>7177</v>
      </c>
      <c r="D55" s="56"/>
      <c r="E55" s="56">
        <f t="shared" si="3"/>
        <v>0</v>
      </c>
    </row>
    <row r="56" spans="1:5" ht="45" hidden="1" x14ac:dyDescent="0.25">
      <c r="A56" s="51" t="s">
        <v>172</v>
      </c>
      <c r="B56" s="48" t="s">
        <v>173</v>
      </c>
      <c r="C56" s="55">
        <v>32104</v>
      </c>
      <c r="D56" s="56"/>
      <c r="E56" s="56">
        <f t="shared" si="3"/>
        <v>0</v>
      </c>
    </row>
    <row r="57" spans="1:5" ht="60" hidden="1" x14ac:dyDescent="0.25">
      <c r="A57" s="51" t="s">
        <v>174</v>
      </c>
      <c r="B57" s="48" t="s">
        <v>175</v>
      </c>
      <c r="C57" s="55">
        <v>745</v>
      </c>
      <c r="D57" s="56"/>
      <c r="E57" s="56">
        <f t="shared" si="3"/>
        <v>0</v>
      </c>
    </row>
    <row r="58" spans="1:5" ht="90" hidden="1" x14ac:dyDescent="0.25">
      <c r="A58" s="51" t="s">
        <v>209</v>
      </c>
      <c r="B58" s="48" t="s">
        <v>176</v>
      </c>
      <c r="C58" s="55">
        <v>2600</v>
      </c>
      <c r="D58" s="56"/>
      <c r="E58" s="56">
        <f t="shared" si="3"/>
        <v>0</v>
      </c>
    </row>
    <row r="59" spans="1:5" ht="60" hidden="1" x14ac:dyDescent="0.25">
      <c r="A59" s="51" t="s">
        <v>177</v>
      </c>
      <c r="B59" s="48" t="s">
        <v>178</v>
      </c>
      <c r="C59" s="55">
        <v>0</v>
      </c>
      <c r="D59" s="56"/>
      <c r="E59" s="56"/>
    </row>
    <row r="60" spans="1:5" hidden="1" x14ac:dyDescent="0.25">
      <c r="A60" s="51" t="s">
        <v>108</v>
      </c>
      <c r="B60" s="48" t="s">
        <v>109</v>
      </c>
      <c r="C60" s="55">
        <f>C61</f>
        <v>0</v>
      </c>
      <c r="D60" s="56"/>
      <c r="E60" s="56" t="e">
        <f t="shared" si="3"/>
        <v>#DIV/0!</v>
      </c>
    </row>
    <row r="61" spans="1:5" ht="28.5" hidden="1" customHeight="1" x14ac:dyDescent="0.25">
      <c r="A61" s="51" t="s">
        <v>179</v>
      </c>
      <c r="B61" s="48" t="s">
        <v>180</v>
      </c>
      <c r="C61" s="55"/>
      <c r="D61" s="56"/>
      <c r="E61" s="56" t="e">
        <f t="shared" si="3"/>
        <v>#DIV/0!</v>
      </c>
    </row>
    <row r="62" spans="1:5" ht="18" customHeight="1" x14ac:dyDescent="0.25">
      <c r="A62" s="47" t="s">
        <v>110</v>
      </c>
      <c r="B62" s="48" t="s">
        <v>111</v>
      </c>
      <c r="C62" s="55">
        <v>32892.1</v>
      </c>
      <c r="D62" s="55">
        <v>10100.700500000001</v>
      </c>
      <c r="E62" s="78">
        <f t="shared" si="3"/>
        <v>30.708591120664234</v>
      </c>
    </row>
    <row r="63" spans="1:5" x14ac:dyDescent="0.25">
      <c r="A63" s="49" t="s">
        <v>227</v>
      </c>
      <c r="B63" s="48" t="s">
        <v>236</v>
      </c>
      <c r="C63" s="55">
        <v>12759.9</v>
      </c>
      <c r="D63" s="55">
        <v>5459.3048600000002</v>
      </c>
      <c r="E63" s="78">
        <f t="shared" si="3"/>
        <v>42.784856150910279</v>
      </c>
    </row>
    <row r="64" spans="1:5" ht="30" hidden="1" x14ac:dyDescent="0.25">
      <c r="A64" s="49" t="s">
        <v>212</v>
      </c>
      <c r="B64" s="48" t="s">
        <v>213</v>
      </c>
      <c r="C64" s="55">
        <v>0</v>
      </c>
      <c r="D64" s="55">
        <v>10.6</v>
      </c>
      <c r="E64" s="56" t="e">
        <f t="shared" si="3"/>
        <v>#DIV/0!</v>
      </c>
    </row>
    <row r="65" spans="1:5" hidden="1" x14ac:dyDescent="0.25">
      <c r="A65" s="49" t="s">
        <v>210</v>
      </c>
      <c r="B65" s="48" t="s">
        <v>211</v>
      </c>
      <c r="C65" s="55">
        <v>13232</v>
      </c>
      <c r="D65" s="55">
        <v>6218.8</v>
      </c>
      <c r="E65" s="56">
        <f t="shared" si="3"/>
        <v>46.998186215235791</v>
      </c>
    </row>
    <row r="66" spans="1:5" ht="75" hidden="1" x14ac:dyDescent="0.25">
      <c r="A66" s="49" t="s">
        <v>222</v>
      </c>
      <c r="B66" s="48" t="s">
        <v>223</v>
      </c>
      <c r="C66" s="55">
        <v>0</v>
      </c>
      <c r="D66" s="55">
        <v>19.399999999999999</v>
      </c>
      <c r="E66" s="56" t="e">
        <f t="shared" si="3"/>
        <v>#DIV/0!</v>
      </c>
    </row>
    <row r="67" spans="1:5" x14ac:dyDescent="0.25">
      <c r="A67" s="49" t="s">
        <v>112</v>
      </c>
      <c r="B67" s="48" t="s">
        <v>113</v>
      </c>
      <c r="C67" s="55">
        <f>C68+C75+C73</f>
        <v>10557516.501350001</v>
      </c>
      <c r="D67" s="55">
        <f>D68+D75+D73+D74</f>
        <v>972066.37720999995</v>
      </c>
      <c r="E67" s="56">
        <f t="shared" si="3"/>
        <v>9.2073394068169421</v>
      </c>
    </row>
    <row r="68" spans="1:5" ht="45" x14ac:dyDescent="0.25">
      <c r="A68" s="49" t="s">
        <v>114</v>
      </c>
      <c r="B68" s="48" t="s">
        <v>214</v>
      </c>
      <c r="C68" s="55">
        <f>C69+C70+C71+C72</f>
        <v>10557516.501350001</v>
      </c>
      <c r="D68" s="55">
        <f>D69+D70+D71+D72</f>
        <v>957972.33482999995</v>
      </c>
      <c r="E68" s="56">
        <f t="shared" ref="E68:E70" si="4">D68/C68*100</f>
        <v>9.0738417004368692</v>
      </c>
    </row>
    <row r="69" spans="1:5" ht="30" x14ac:dyDescent="0.25">
      <c r="A69" s="49" t="s">
        <v>238</v>
      </c>
      <c r="B69" s="48" t="s">
        <v>237</v>
      </c>
      <c r="C69" s="55">
        <v>0</v>
      </c>
      <c r="D69" s="55">
        <v>0</v>
      </c>
      <c r="E69" s="56"/>
    </row>
    <row r="70" spans="1:5" ht="30" x14ac:dyDescent="0.25">
      <c r="A70" s="49" t="s">
        <v>181</v>
      </c>
      <c r="B70" s="48" t="s">
        <v>115</v>
      </c>
      <c r="C70" s="55">
        <v>5991946.0113000004</v>
      </c>
      <c r="D70" s="55">
        <v>265123.05778999999</v>
      </c>
      <c r="E70" s="56">
        <f t="shared" si="4"/>
        <v>4.4246569860611853</v>
      </c>
    </row>
    <row r="71" spans="1:5" ht="30" x14ac:dyDescent="0.25">
      <c r="A71" s="49" t="s">
        <v>215</v>
      </c>
      <c r="B71" s="50" t="s">
        <v>116</v>
      </c>
      <c r="C71" s="56">
        <v>2886374.7234899998</v>
      </c>
      <c r="D71" s="56">
        <v>687849.27703999996</v>
      </c>
      <c r="E71" s="56">
        <f t="shared" ref="E71" si="5">D71/C71*100</f>
        <v>23.830907035116404</v>
      </c>
    </row>
    <row r="72" spans="1:5" x14ac:dyDescent="0.25">
      <c r="A72" s="49" t="s">
        <v>182</v>
      </c>
      <c r="B72" s="50" t="s">
        <v>183</v>
      </c>
      <c r="C72" s="56">
        <v>1679195.7665599999</v>
      </c>
      <c r="D72" s="56">
        <v>5000</v>
      </c>
      <c r="E72" s="56">
        <f t="shared" ref="E72" si="6">D72/C72*100</f>
        <v>0.29776158918283835</v>
      </c>
    </row>
    <row r="73" spans="1:5" ht="30" x14ac:dyDescent="0.25">
      <c r="A73" s="49" t="s">
        <v>228</v>
      </c>
      <c r="B73" s="50" t="s">
        <v>216</v>
      </c>
      <c r="C73" s="56">
        <v>0</v>
      </c>
      <c r="D73" s="56">
        <v>15000</v>
      </c>
      <c r="E73" s="56"/>
    </row>
    <row r="74" spans="1:5" ht="75" x14ac:dyDescent="0.25">
      <c r="A74" s="49" t="s">
        <v>229</v>
      </c>
      <c r="B74" s="48" t="s">
        <v>239</v>
      </c>
      <c r="C74" s="56">
        <v>0</v>
      </c>
      <c r="D74" s="56">
        <v>7618.1427899999999</v>
      </c>
      <c r="E74" s="56" t="s">
        <v>224</v>
      </c>
    </row>
    <row r="75" spans="1:5" ht="60" x14ac:dyDescent="0.25">
      <c r="A75" s="49" t="s">
        <v>117</v>
      </c>
      <c r="B75" s="48" t="s">
        <v>240</v>
      </c>
      <c r="C75" s="56">
        <v>0</v>
      </c>
      <c r="D75" s="56">
        <v>-8524.1004100000009</v>
      </c>
      <c r="E75" s="56" t="s">
        <v>224</v>
      </c>
    </row>
    <row r="77" spans="1:5" x14ac:dyDescent="0.25">
      <c r="C77" s="68"/>
    </row>
    <row r="78" spans="1:5" x14ac:dyDescent="0.25">
      <c r="C78" s="68"/>
    </row>
  </sheetData>
  <mergeCells count="3">
    <mergeCell ref="A7:E7"/>
    <mergeCell ref="A8:E8"/>
    <mergeCell ref="C6:D6"/>
  </mergeCells>
  <pageMargins left="0.78740157480314965" right="0.35433070866141736" top="0.61" bottom="0.39370078740157483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0"/>
  <sheetViews>
    <sheetView zoomScale="90" zoomScaleNormal="90" workbookViewId="0">
      <selection activeCell="H10" sqref="H10"/>
    </sheetView>
  </sheetViews>
  <sheetFormatPr defaultRowHeight="12.75" outlineLevelRow="2" x14ac:dyDescent="0.2"/>
  <cols>
    <col min="1" max="1" width="10.28515625" style="15" customWidth="1"/>
    <col min="2" max="2" width="65.5703125" style="16" customWidth="1"/>
    <col min="3" max="3" width="14.140625" style="15" customWidth="1"/>
    <col min="4" max="4" width="17" style="15" customWidth="1"/>
    <col min="5" max="5" width="10.42578125" style="17" hidden="1" customWidth="1"/>
    <col min="6" max="164" width="9.140625" style="15"/>
    <col min="165" max="165" width="10.5703125" style="15" customWidth="1"/>
    <col min="166" max="166" width="57.85546875" style="15" customWidth="1"/>
    <col min="167" max="168" width="13.140625" style="15" customWidth="1"/>
    <col min="169" max="169" width="9.28515625" style="15" customWidth="1"/>
    <col min="170" max="176" width="0" style="15" hidden="1" customWidth="1"/>
    <col min="177" max="16384" width="9.140625" style="15"/>
  </cols>
  <sheetData>
    <row r="1" spans="1:5" s="1" customFormat="1" ht="24" customHeight="1" x14ac:dyDescent="0.25">
      <c r="A1" s="79" t="s">
        <v>0</v>
      </c>
      <c r="B1" s="79"/>
      <c r="C1" s="79"/>
      <c r="D1" s="79"/>
      <c r="E1" s="79"/>
    </row>
    <row r="2" spans="1:5" s="1" customFormat="1" ht="13.5" customHeight="1" x14ac:dyDescent="0.25">
      <c r="A2" s="71"/>
      <c r="B2" s="72"/>
      <c r="C2" s="72"/>
      <c r="D2" s="76" t="s">
        <v>225</v>
      </c>
      <c r="E2" s="73"/>
    </row>
    <row r="3" spans="1:5" s="3" customFormat="1" ht="51" customHeight="1" x14ac:dyDescent="0.2">
      <c r="A3" s="70" t="s">
        <v>242</v>
      </c>
      <c r="B3" s="69" t="s">
        <v>1</v>
      </c>
      <c r="C3" s="69" t="s">
        <v>245</v>
      </c>
      <c r="D3" s="69" t="s">
        <v>246</v>
      </c>
      <c r="E3" s="2" t="s">
        <v>2</v>
      </c>
    </row>
    <row r="4" spans="1:5" s="5" customFormat="1" ht="15.75" x14ac:dyDescent="0.25">
      <c r="A4" s="10" t="s">
        <v>3</v>
      </c>
      <c r="B4" s="11" t="s">
        <v>4</v>
      </c>
      <c r="C4" s="59">
        <f>SUM(C5+C6+C7+C9+C11+C12)+C8+C10</f>
        <v>794162.4</v>
      </c>
      <c r="D4" s="59">
        <f>SUM(D5+D6+D7+D9+D11+D12)+D8+D10</f>
        <v>159694.39999999999</v>
      </c>
      <c r="E4" s="9">
        <f t="shared" ref="E4:E38" si="0">SUM(D4/C4*100)</f>
        <v>20.108531957695302</v>
      </c>
    </row>
    <row r="5" spans="1:5" s="5" customFormat="1" ht="34.5" customHeight="1" outlineLevel="1" x14ac:dyDescent="0.25">
      <c r="A5" s="57" t="s">
        <v>5</v>
      </c>
      <c r="B5" s="11" t="s">
        <v>6</v>
      </c>
      <c r="C5" s="66">
        <v>3489.8</v>
      </c>
      <c r="D5" s="67">
        <v>948.7</v>
      </c>
      <c r="E5" s="7">
        <f t="shared" si="0"/>
        <v>27.184938964983669</v>
      </c>
    </row>
    <row r="6" spans="1:5" s="5" customFormat="1" ht="48" customHeight="1" outlineLevel="1" x14ac:dyDescent="0.25">
      <c r="A6" s="57" t="s">
        <v>7</v>
      </c>
      <c r="B6" s="11" t="s">
        <v>8</v>
      </c>
      <c r="C6" s="66">
        <v>47105.2</v>
      </c>
      <c r="D6" s="67">
        <v>8356.7000000000007</v>
      </c>
      <c r="E6" s="7">
        <f t="shared" si="0"/>
        <v>17.740504233078305</v>
      </c>
    </row>
    <row r="7" spans="1:5" s="5" customFormat="1" ht="50.25" customHeight="1" outlineLevel="1" x14ac:dyDescent="0.25">
      <c r="A7" s="57" t="s">
        <v>9</v>
      </c>
      <c r="B7" s="11" t="s">
        <v>10</v>
      </c>
      <c r="C7" s="66">
        <v>333089.2</v>
      </c>
      <c r="D7" s="67">
        <v>72165.899999999994</v>
      </c>
      <c r="E7" s="7">
        <f t="shared" si="0"/>
        <v>21.665637913207629</v>
      </c>
    </row>
    <row r="8" spans="1:5" s="5" customFormat="1" ht="15.75" outlineLevel="1" x14ac:dyDescent="0.25">
      <c r="A8" s="57" t="s">
        <v>11</v>
      </c>
      <c r="B8" s="11" t="s">
        <v>12</v>
      </c>
      <c r="C8" s="66">
        <v>4.4000000000000004</v>
      </c>
      <c r="D8" s="67">
        <v>0</v>
      </c>
      <c r="E8" s="7">
        <f t="shared" si="0"/>
        <v>0</v>
      </c>
    </row>
    <row r="9" spans="1:5" s="5" customFormat="1" ht="38.25" customHeight="1" outlineLevel="1" x14ac:dyDescent="0.25">
      <c r="A9" s="57" t="s">
        <v>13</v>
      </c>
      <c r="B9" s="11" t="s">
        <v>14</v>
      </c>
      <c r="C9" s="66">
        <v>81960.899999999994</v>
      </c>
      <c r="D9" s="67">
        <v>19247.8</v>
      </c>
      <c r="E9" s="7">
        <f t="shared" si="0"/>
        <v>23.484124747288039</v>
      </c>
    </row>
    <row r="10" spans="1:5" s="5" customFormat="1" ht="15.75" outlineLevel="1" x14ac:dyDescent="0.25">
      <c r="A10" s="57" t="s">
        <v>15</v>
      </c>
      <c r="B10" s="11" t="s">
        <v>16</v>
      </c>
      <c r="C10" s="66">
        <v>0</v>
      </c>
      <c r="D10" s="67">
        <v>0</v>
      </c>
      <c r="E10" s="7">
        <v>0</v>
      </c>
    </row>
    <row r="11" spans="1:5" s="5" customFormat="1" ht="15.75" outlineLevel="1" x14ac:dyDescent="0.25">
      <c r="A11" s="57" t="s">
        <v>17</v>
      </c>
      <c r="B11" s="11" t="s">
        <v>18</v>
      </c>
      <c r="C11" s="66">
        <v>38427.1</v>
      </c>
      <c r="D11" s="67">
        <v>0</v>
      </c>
      <c r="E11" s="7">
        <f t="shared" si="0"/>
        <v>0</v>
      </c>
    </row>
    <row r="12" spans="1:5" s="5" customFormat="1" ht="15.75" outlineLevel="1" x14ac:dyDescent="0.25">
      <c r="A12" s="57" t="s">
        <v>19</v>
      </c>
      <c r="B12" s="11" t="s">
        <v>20</v>
      </c>
      <c r="C12" s="66">
        <v>290085.8</v>
      </c>
      <c r="D12" s="67">
        <v>58975.3</v>
      </c>
      <c r="E12" s="7">
        <f t="shared" si="0"/>
        <v>20.330295381573315</v>
      </c>
    </row>
    <row r="13" spans="1:5" s="5" customFormat="1" ht="15.75" x14ac:dyDescent="0.25">
      <c r="A13" s="10" t="s">
        <v>21</v>
      </c>
      <c r="B13" s="11" t="s">
        <v>22</v>
      </c>
      <c r="C13" s="60">
        <f>SUM(C14)</f>
        <v>979.7</v>
      </c>
      <c r="D13" s="60">
        <f>SUM(D14)</f>
        <v>15</v>
      </c>
      <c r="E13" s="9">
        <f t="shared" si="0"/>
        <v>1.5310809431458607</v>
      </c>
    </row>
    <row r="14" spans="1:5" s="5" customFormat="1" ht="15.75" outlineLevel="2" x14ac:dyDescent="0.25">
      <c r="A14" s="6" t="s">
        <v>23</v>
      </c>
      <c r="B14" s="8" t="s">
        <v>24</v>
      </c>
      <c r="C14" s="66">
        <v>979.7</v>
      </c>
      <c r="D14" s="67">
        <v>15</v>
      </c>
      <c r="E14" s="9">
        <f t="shared" si="0"/>
        <v>1.5310809431458607</v>
      </c>
    </row>
    <row r="15" spans="1:5" s="5" customFormat="1" ht="17.25" customHeight="1" x14ac:dyDescent="0.25">
      <c r="A15" s="10" t="s">
        <v>25</v>
      </c>
      <c r="B15" s="11" t="s">
        <v>26</v>
      </c>
      <c r="C15" s="60">
        <f>C16</f>
        <v>146834.79999999999</v>
      </c>
      <c r="D15" s="60">
        <f>D16</f>
        <v>23781.3</v>
      </c>
      <c r="E15" s="9">
        <f t="shared" si="0"/>
        <v>16.195956271946432</v>
      </c>
    </row>
    <row r="16" spans="1:5" s="5" customFormat="1" ht="33" customHeight="1" outlineLevel="1" x14ac:dyDescent="0.25">
      <c r="A16" s="6" t="s">
        <v>217</v>
      </c>
      <c r="B16" s="11" t="s">
        <v>231</v>
      </c>
      <c r="C16" s="67">
        <v>146834.79999999999</v>
      </c>
      <c r="D16" s="67">
        <v>23781.3</v>
      </c>
      <c r="E16" s="9">
        <f t="shared" si="0"/>
        <v>16.195956271946432</v>
      </c>
    </row>
    <row r="17" spans="1:5" s="5" customFormat="1" ht="15.75" x14ac:dyDescent="0.25">
      <c r="A17" s="10" t="s">
        <v>27</v>
      </c>
      <c r="B17" s="11" t="s">
        <v>28</v>
      </c>
      <c r="C17" s="60">
        <f>SUM(C20+C22+C19+C21+C18)</f>
        <v>3277353.4999999995</v>
      </c>
      <c r="D17" s="60">
        <f>SUM(D20+D22+D19+D21+D18)</f>
        <v>273445.7</v>
      </c>
      <c r="E17" s="9">
        <f t="shared" si="0"/>
        <v>8.3434911735947939</v>
      </c>
    </row>
    <row r="18" spans="1:5" s="5" customFormat="1" ht="15.75" outlineLevel="1" x14ac:dyDescent="0.25">
      <c r="A18" s="10" t="s">
        <v>29</v>
      </c>
      <c r="B18" s="11" t="s">
        <v>30</v>
      </c>
      <c r="C18" s="66">
        <v>14985.3</v>
      </c>
      <c r="D18" s="67">
        <v>2368.3000000000002</v>
      </c>
      <c r="E18" s="9">
        <f t="shared" si="0"/>
        <v>15.804154738310213</v>
      </c>
    </row>
    <row r="19" spans="1:5" s="5" customFormat="1" ht="15.75" outlineLevel="1" x14ac:dyDescent="0.25">
      <c r="A19" s="6" t="s">
        <v>31</v>
      </c>
      <c r="B19" s="11" t="s">
        <v>32</v>
      </c>
      <c r="C19" s="66">
        <v>946622</v>
      </c>
      <c r="D19" s="67">
        <v>101494.8</v>
      </c>
      <c r="E19" s="9">
        <f t="shared" si="0"/>
        <v>10.721787577301182</v>
      </c>
    </row>
    <row r="20" spans="1:5" s="5" customFormat="1" ht="15.75" outlineLevel="1" x14ac:dyDescent="0.25">
      <c r="A20" s="6" t="s">
        <v>33</v>
      </c>
      <c r="B20" s="11" t="s">
        <v>34</v>
      </c>
      <c r="C20" s="66">
        <v>141148.70000000001</v>
      </c>
      <c r="D20" s="67">
        <v>70659.899999999994</v>
      </c>
      <c r="E20" s="9">
        <f t="shared" si="0"/>
        <v>50.060609839127103</v>
      </c>
    </row>
    <row r="21" spans="1:5" s="5" customFormat="1" ht="15.75" outlineLevel="1" x14ac:dyDescent="0.25">
      <c r="A21" s="6" t="s">
        <v>35</v>
      </c>
      <c r="B21" s="11" t="s">
        <v>218</v>
      </c>
      <c r="C21" s="66">
        <v>1008702.9</v>
      </c>
      <c r="D21" s="67">
        <v>98859</v>
      </c>
      <c r="E21" s="9">
        <f t="shared" si="0"/>
        <v>9.8006063034021214</v>
      </c>
    </row>
    <row r="22" spans="1:5" s="5" customFormat="1" ht="15.75" outlineLevel="1" x14ac:dyDescent="0.25">
      <c r="A22" s="6" t="s">
        <v>36</v>
      </c>
      <c r="B22" s="11" t="s">
        <v>37</v>
      </c>
      <c r="C22" s="66">
        <v>1165894.6000000001</v>
      </c>
      <c r="D22" s="67">
        <v>63.7</v>
      </c>
      <c r="E22" s="9">
        <f t="shared" si="0"/>
        <v>5.4636156647436219E-3</v>
      </c>
    </row>
    <row r="23" spans="1:5" s="5" customFormat="1" ht="15.75" x14ac:dyDescent="0.25">
      <c r="A23" s="10" t="s">
        <v>38</v>
      </c>
      <c r="B23" s="11" t="s">
        <v>39</v>
      </c>
      <c r="C23" s="59">
        <f>SUM(C24+C25+C27+C26)</f>
        <v>4788457.3</v>
      </c>
      <c r="D23" s="59">
        <f>SUM(D24+D25+D27+D26)</f>
        <v>128720.4</v>
      </c>
      <c r="E23" s="9">
        <f t="shared" si="0"/>
        <v>2.6881392468509637</v>
      </c>
    </row>
    <row r="24" spans="1:5" s="5" customFormat="1" ht="15.75" outlineLevel="1" x14ac:dyDescent="0.25">
      <c r="A24" s="6" t="s">
        <v>40</v>
      </c>
      <c r="B24" s="11" t="s">
        <v>41</v>
      </c>
      <c r="C24" s="67">
        <v>276839.09999999998</v>
      </c>
      <c r="D24" s="67">
        <v>3996.2</v>
      </c>
      <c r="E24" s="9">
        <f t="shared" si="0"/>
        <v>1.4435099666195998</v>
      </c>
    </row>
    <row r="25" spans="1:5" s="5" customFormat="1" ht="15.75" outlineLevel="1" x14ac:dyDescent="0.25">
      <c r="A25" s="6" t="s">
        <v>42</v>
      </c>
      <c r="B25" s="11" t="s">
        <v>43</v>
      </c>
      <c r="C25" s="67">
        <v>3840732.8</v>
      </c>
      <c r="D25" s="67">
        <v>2882.4</v>
      </c>
      <c r="E25" s="9">
        <f t="shared" si="0"/>
        <v>7.5048178305973282E-2</v>
      </c>
    </row>
    <row r="26" spans="1:5" s="5" customFormat="1" ht="15.75" outlineLevel="1" x14ac:dyDescent="0.25">
      <c r="A26" s="6" t="s">
        <v>44</v>
      </c>
      <c r="B26" s="11" t="s">
        <v>45</v>
      </c>
      <c r="C26" s="67">
        <v>494496.2</v>
      </c>
      <c r="D26" s="67">
        <v>85146.1</v>
      </c>
      <c r="E26" s="9">
        <f t="shared" si="0"/>
        <v>17.218757191662952</v>
      </c>
    </row>
    <row r="27" spans="1:5" s="5" customFormat="1" ht="15.75" customHeight="1" outlineLevel="1" x14ac:dyDescent="0.25">
      <c r="A27" s="6" t="s">
        <v>46</v>
      </c>
      <c r="B27" s="11" t="s">
        <v>47</v>
      </c>
      <c r="C27" s="67">
        <v>176389.2</v>
      </c>
      <c r="D27" s="67">
        <v>36695.699999999997</v>
      </c>
      <c r="E27" s="9">
        <f t="shared" si="0"/>
        <v>20.803824723962688</v>
      </c>
    </row>
    <row r="28" spans="1:5" s="5" customFormat="1" ht="15.75" customHeight="1" x14ac:dyDescent="0.25">
      <c r="A28" s="10" t="s">
        <v>247</v>
      </c>
      <c r="B28" s="11" t="s">
        <v>248</v>
      </c>
      <c r="C28" s="67">
        <f>C29</f>
        <v>27122.1</v>
      </c>
      <c r="D28" s="67">
        <f>D29</f>
        <v>421.4</v>
      </c>
      <c r="E28" s="9">
        <f t="shared" si="0"/>
        <v>1.5537144985085964</v>
      </c>
    </row>
    <row r="29" spans="1:5" s="5" customFormat="1" ht="15.75" customHeight="1" outlineLevel="1" x14ac:dyDescent="0.25">
      <c r="A29" s="6" t="s">
        <v>249</v>
      </c>
      <c r="B29" s="11" t="s">
        <v>250</v>
      </c>
      <c r="C29" s="67">
        <v>27122.1</v>
      </c>
      <c r="D29" s="67">
        <v>421.4</v>
      </c>
      <c r="E29" s="9">
        <f t="shared" si="0"/>
        <v>1.5537144985085964</v>
      </c>
    </row>
    <row r="30" spans="1:5" s="5" customFormat="1" ht="15.75" x14ac:dyDescent="0.25">
      <c r="A30" s="10" t="s">
        <v>48</v>
      </c>
      <c r="B30" s="11" t="s">
        <v>49</v>
      </c>
      <c r="C30" s="60">
        <f>SUM(C31+C32+C34+C35)+C33</f>
        <v>4294697.5</v>
      </c>
      <c r="D30" s="60">
        <f>SUM(D31+D32+D34+D35)+D33</f>
        <v>1039488.4000000001</v>
      </c>
      <c r="E30" s="9">
        <f t="shared" si="0"/>
        <v>24.203995741260009</v>
      </c>
    </row>
    <row r="31" spans="1:5" s="5" customFormat="1" ht="15.75" outlineLevel="1" x14ac:dyDescent="0.25">
      <c r="A31" s="6" t="s">
        <v>50</v>
      </c>
      <c r="B31" s="11" t="s">
        <v>51</v>
      </c>
      <c r="C31" s="67">
        <v>1597324.8</v>
      </c>
      <c r="D31" s="67">
        <v>424205</v>
      </c>
      <c r="E31" s="9">
        <f t="shared" si="0"/>
        <v>26.557216165428592</v>
      </c>
    </row>
    <row r="32" spans="1:5" s="5" customFormat="1" ht="15.75" outlineLevel="1" x14ac:dyDescent="0.25">
      <c r="A32" s="6" t="s">
        <v>52</v>
      </c>
      <c r="B32" s="11" t="s">
        <v>53</v>
      </c>
      <c r="C32" s="67">
        <v>2143768.2000000002</v>
      </c>
      <c r="D32" s="67">
        <v>503908.8</v>
      </c>
      <c r="E32" s="9">
        <f t="shared" si="0"/>
        <v>23.505750295204489</v>
      </c>
    </row>
    <row r="33" spans="1:5" s="5" customFormat="1" ht="15.75" outlineLevel="1" x14ac:dyDescent="0.25">
      <c r="A33" s="6" t="s">
        <v>54</v>
      </c>
      <c r="B33" s="11" t="s">
        <v>55</v>
      </c>
      <c r="C33" s="67">
        <v>368453.4</v>
      </c>
      <c r="D33" s="67">
        <v>75983.3</v>
      </c>
      <c r="E33" s="9">
        <f t="shared" si="0"/>
        <v>20.622227939815456</v>
      </c>
    </row>
    <row r="34" spans="1:5" s="5" customFormat="1" ht="15.75" outlineLevel="1" x14ac:dyDescent="0.25">
      <c r="A34" s="6" t="s">
        <v>56</v>
      </c>
      <c r="B34" s="11" t="s">
        <v>241</v>
      </c>
      <c r="C34" s="67">
        <v>22780.1</v>
      </c>
      <c r="D34" s="67">
        <v>4183.8999999999996</v>
      </c>
      <c r="E34" s="9">
        <f t="shared" si="0"/>
        <v>18.366468979504042</v>
      </c>
    </row>
    <row r="35" spans="1:5" s="5" customFormat="1" ht="15.75" outlineLevel="1" x14ac:dyDescent="0.25">
      <c r="A35" s="6" t="s">
        <v>57</v>
      </c>
      <c r="B35" s="11" t="s">
        <v>58</v>
      </c>
      <c r="C35" s="67">
        <v>162371</v>
      </c>
      <c r="D35" s="67">
        <v>31207.4</v>
      </c>
      <c r="E35" s="9">
        <f t="shared" si="0"/>
        <v>19.219811419526884</v>
      </c>
    </row>
    <row r="36" spans="1:5" s="5" customFormat="1" ht="15.75" x14ac:dyDescent="0.25">
      <c r="A36" s="10" t="s">
        <v>59</v>
      </c>
      <c r="B36" s="11" t="s">
        <v>60</v>
      </c>
      <c r="C36" s="59">
        <f>SUM(C37+C38)</f>
        <v>349719.8</v>
      </c>
      <c r="D36" s="59">
        <f>SUM(D37+D38)</f>
        <v>98597.299999999988</v>
      </c>
      <c r="E36" s="9">
        <f t="shared" si="0"/>
        <v>28.193227835541478</v>
      </c>
    </row>
    <row r="37" spans="1:5" s="12" customFormat="1" ht="15.75" outlineLevel="1" x14ac:dyDescent="0.25">
      <c r="A37" s="6" t="s">
        <v>61</v>
      </c>
      <c r="B37" s="11" t="s">
        <v>62</v>
      </c>
      <c r="C37" s="59">
        <v>276929.3</v>
      </c>
      <c r="D37" s="59">
        <v>81173.399999999994</v>
      </c>
      <c r="E37" s="9">
        <f t="shared" si="0"/>
        <v>29.311957961833578</v>
      </c>
    </row>
    <row r="38" spans="1:5" s="5" customFormat="1" ht="18.75" customHeight="1" outlineLevel="1" x14ac:dyDescent="0.25">
      <c r="A38" s="6" t="s">
        <v>63</v>
      </c>
      <c r="B38" s="11" t="s">
        <v>64</v>
      </c>
      <c r="C38" s="59">
        <v>72790.5</v>
      </c>
      <c r="D38" s="59">
        <v>17423.900000000001</v>
      </c>
      <c r="E38" s="9">
        <f t="shared" si="0"/>
        <v>23.937052225221699</v>
      </c>
    </row>
    <row r="39" spans="1:5" s="5" customFormat="1" ht="15.75" x14ac:dyDescent="0.25">
      <c r="A39" s="10" t="s">
        <v>65</v>
      </c>
      <c r="B39" s="11" t="s">
        <v>66</v>
      </c>
      <c r="C39" s="59">
        <f>SUM(C40+C41+C42)</f>
        <v>432077.30000000005</v>
      </c>
      <c r="D39" s="59">
        <f>SUM(D40+D41+D42)</f>
        <v>55364.7</v>
      </c>
      <c r="E39" s="9">
        <f t="shared" ref="E39:E52" si="1">SUM(D39/C39*100)</f>
        <v>12.813609972104526</v>
      </c>
    </row>
    <row r="40" spans="1:5" s="12" customFormat="1" ht="15.75" outlineLevel="1" x14ac:dyDescent="0.25">
      <c r="A40" s="6" t="s">
        <v>67</v>
      </c>
      <c r="B40" s="11" t="s">
        <v>68</v>
      </c>
      <c r="C40" s="59">
        <v>10727.9</v>
      </c>
      <c r="D40" s="59">
        <v>2742.6</v>
      </c>
      <c r="E40" s="9">
        <f t="shared" si="1"/>
        <v>25.56511526020936</v>
      </c>
    </row>
    <row r="41" spans="1:5" s="5" customFormat="1" ht="15.75" outlineLevel="1" x14ac:dyDescent="0.25">
      <c r="A41" s="6" t="s">
        <v>69</v>
      </c>
      <c r="B41" s="11" t="s">
        <v>70</v>
      </c>
      <c r="C41" s="59">
        <v>43636.5</v>
      </c>
      <c r="D41" s="59">
        <v>2690.1</v>
      </c>
      <c r="E41" s="9">
        <f t="shared" si="1"/>
        <v>6.1647932350211407</v>
      </c>
    </row>
    <row r="42" spans="1:5" s="5" customFormat="1" ht="15.75" outlineLevel="1" x14ac:dyDescent="0.25">
      <c r="A42" s="6" t="s">
        <v>71</v>
      </c>
      <c r="B42" s="11" t="s">
        <v>72</v>
      </c>
      <c r="C42" s="59">
        <v>377712.9</v>
      </c>
      <c r="D42" s="59">
        <v>49932</v>
      </c>
      <c r="E42" s="9">
        <f t="shared" si="1"/>
        <v>13.219564383424554</v>
      </c>
    </row>
    <row r="43" spans="1:5" s="5" customFormat="1" ht="15.75" x14ac:dyDescent="0.25">
      <c r="A43" s="10" t="s">
        <v>73</v>
      </c>
      <c r="B43" s="11" t="s">
        <v>74</v>
      </c>
      <c r="C43" s="59">
        <f>SUM(C44:C46)</f>
        <v>205042.90000000002</v>
      </c>
      <c r="D43" s="59">
        <f t="shared" ref="D43" si="2">SUM(D44:D46)</f>
        <v>40470.800000000003</v>
      </c>
      <c r="E43" s="61">
        <f t="shared" si="1"/>
        <v>19.737723178905487</v>
      </c>
    </row>
    <row r="44" spans="1:5" s="5" customFormat="1" ht="15.75" outlineLevel="1" x14ac:dyDescent="0.25">
      <c r="A44" s="6" t="s">
        <v>75</v>
      </c>
      <c r="B44" s="11" t="s">
        <v>76</v>
      </c>
      <c r="C44" s="59">
        <v>66688.800000000003</v>
      </c>
      <c r="D44" s="59">
        <v>12176</v>
      </c>
      <c r="E44" s="61">
        <f t="shared" si="1"/>
        <v>18.257938364462998</v>
      </c>
    </row>
    <row r="45" spans="1:5" s="5" customFormat="1" ht="15.75" outlineLevel="1" x14ac:dyDescent="0.25">
      <c r="A45" s="6" t="s">
        <v>77</v>
      </c>
      <c r="B45" s="11" t="s">
        <v>78</v>
      </c>
      <c r="C45" s="59">
        <v>35081.4</v>
      </c>
      <c r="D45" s="59">
        <v>1473.7</v>
      </c>
      <c r="E45" s="61">
        <f t="shared" si="1"/>
        <v>4.2008015643617416</v>
      </c>
    </row>
    <row r="46" spans="1:5" s="5" customFormat="1" ht="15.75" outlineLevel="1" x14ac:dyDescent="0.25">
      <c r="A46" s="6" t="s">
        <v>251</v>
      </c>
      <c r="B46" s="11" t="s">
        <v>252</v>
      </c>
      <c r="C46" s="59">
        <v>103272.7</v>
      </c>
      <c r="D46" s="59">
        <v>26821.1</v>
      </c>
      <c r="E46" s="61">
        <f t="shared" si="1"/>
        <v>25.971142421956621</v>
      </c>
    </row>
    <row r="47" spans="1:5" s="5" customFormat="1" ht="15.75" x14ac:dyDescent="0.25">
      <c r="A47" s="10" t="s">
        <v>79</v>
      </c>
      <c r="B47" s="11" t="s">
        <v>80</v>
      </c>
      <c r="C47" s="59">
        <f>SUM(C48+C49)</f>
        <v>29270.6</v>
      </c>
      <c r="D47" s="59">
        <f>SUM(D48+D49)</f>
        <v>6951.4</v>
      </c>
      <c r="E47" s="61">
        <f t="shared" si="1"/>
        <v>23.7487444739773</v>
      </c>
    </row>
    <row r="48" spans="1:5" s="5" customFormat="1" ht="15.75" outlineLevel="1" x14ac:dyDescent="0.25">
      <c r="A48" s="6" t="s">
        <v>81</v>
      </c>
      <c r="B48" s="11" t="s">
        <v>82</v>
      </c>
      <c r="C48" s="59">
        <v>29270.6</v>
      </c>
      <c r="D48" s="59">
        <v>6951.4</v>
      </c>
      <c r="E48" s="9">
        <f t="shared" si="1"/>
        <v>23.7487444739773</v>
      </c>
    </row>
    <row r="49" spans="1:5" s="5" customFormat="1" ht="15.75" hidden="1" x14ac:dyDescent="0.25">
      <c r="A49" s="6" t="s">
        <v>243</v>
      </c>
      <c r="B49" s="8" t="s">
        <v>244</v>
      </c>
      <c r="C49" s="59">
        <v>0</v>
      </c>
      <c r="D49" s="59"/>
      <c r="E49" s="9" t="e">
        <f t="shared" si="1"/>
        <v>#DIV/0!</v>
      </c>
    </row>
    <row r="50" spans="1:5" s="5" customFormat="1" ht="18" customHeight="1" x14ac:dyDescent="0.25">
      <c r="A50" s="10" t="s">
        <v>83</v>
      </c>
      <c r="B50" s="74" t="s">
        <v>219</v>
      </c>
      <c r="C50" s="59">
        <f>SUM(C51)</f>
        <v>64499.5</v>
      </c>
      <c r="D50" s="59">
        <f>SUM(D51)</f>
        <v>13126.1</v>
      </c>
      <c r="E50" s="61">
        <f t="shared" si="1"/>
        <v>20.350700393026301</v>
      </c>
    </row>
    <row r="51" spans="1:5" s="5" customFormat="1" ht="30" customHeight="1" outlineLevel="1" x14ac:dyDescent="0.25">
      <c r="A51" s="6" t="s">
        <v>84</v>
      </c>
      <c r="B51" s="11" t="s">
        <v>220</v>
      </c>
      <c r="C51" s="59">
        <v>64499.5</v>
      </c>
      <c r="D51" s="59">
        <v>13126.1</v>
      </c>
      <c r="E51" s="9">
        <f t="shared" si="1"/>
        <v>20.350700393026301</v>
      </c>
    </row>
    <row r="52" spans="1:5" s="5" customFormat="1" ht="15.75" x14ac:dyDescent="0.25">
      <c r="A52" s="10" t="s">
        <v>85</v>
      </c>
      <c r="B52" s="75" t="s">
        <v>86</v>
      </c>
      <c r="C52" s="60">
        <f>SUM(C4+C13+C15+C17+C23+C30+C36+C39+C43+C47+C50)+C28</f>
        <v>14410217.4</v>
      </c>
      <c r="D52" s="60">
        <f>SUM(D4+D13+D15+D17+D23+D30+D36+D39+D43+D47+D50)+D28</f>
        <v>1840076.9000000001</v>
      </c>
      <c r="E52" s="9">
        <f t="shared" si="1"/>
        <v>12.769251489571559</v>
      </c>
    </row>
    <row r="53" spans="1:5" s="12" customFormat="1" ht="25.5" x14ac:dyDescent="0.25">
      <c r="A53" s="62" t="s">
        <v>87</v>
      </c>
      <c r="B53" s="63" t="s">
        <v>88</v>
      </c>
      <c r="C53" s="60">
        <f>доходы!C11-расходы!C52</f>
        <v>-237821.89864999987</v>
      </c>
      <c r="D53" s="60">
        <f>доходы!D11-расходы!D52</f>
        <v>-318540.54035000014</v>
      </c>
      <c r="E53" s="13"/>
    </row>
    <row r="54" spans="1:5" s="14" customFormat="1" ht="15" hidden="1" x14ac:dyDescent="0.25"/>
    <row r="55" spans="1:5" ht="14.25" hidden="1" x14ac:dyDescent="0.2">
      <c r="B55" s="52"/>
      <c r="C55" s="53"/>
      <c r="D55" s="53"/>
      <c r="E55" s="4" t="e">
        <f t="shared" ref="E55:E56" si="3">SUM(D55/C55*100)</f>
        <v>#DIV/0!</v>
      </c>
    </row>
    <row r="56" spans="1:5" ht="15.75" hidden="1" x14ac:dyDescent="0.2">
      <c r="B56" s="15"/>
      <c r="C56" s="53">
        <f>C30+C36+C39+C43+C47</f>
        <v>5310808.0999999996</v>
      </c>
      <c r="D56" s="53">
        <f>D30+D36+D39+D43+D47</f>
        <v>1240872.6000000001</v>
      </c>
      <c r="E56" s="61">
        <f t="shared" si="3"/>
        <v>23.365043071317153</v>
      </c>
    </row>
    <row r="57" spans="1:5" hidden="1" x14ac:dyDescent="0.2">
      <c r="B57" s="15"/>
      <c r="E57" s="15"/>
    </row>
    <row r="58" spans="1:5" hidden="1" x14ac:dyDescent="0.2">
      <c r="B58" s="15"/>
      <c r="E58" s="15"/>
    </row>
    <row r="59" spans="1:5" hidden="1" x14ac:dyDescent="0.2">
      <c r="B59" s="15"/>
      <c r="C59" s="53">
        <f>C30+C36+C39+C43+C47</f>
        <v>5310808.0999999996</v>
      </c>
      <c r="D59" s="53">
        <f>D30+D36+D39+D43+D47</f>
        <v>1240872.6000000001</v>
      </c>
      <c r="E59" s="15">
        <f>D59/C59%</f>
        <v>23.365043071317153</v>
      </c>
    </row>
    <row r="60" spans="1:5" hidden="1" x14ac:dyDescent="0.2">
      <c r="B60" s="15"/>
      <c r="E60" s="15"/>
    </row>
    <row r="61" spans="1:5" hidden="1" x14ac:dyDescent="0.2">
      <c r="B61" s="15"/>
      <c r="E61" s="15"/>
    </row>
    <row r="62" spans="1:5" hidden="1" x14ac:dyDescent="0.2">
      <c r="B62" s="15"/>
      <c r="E62" s="15"/>
    </row>
    <row r="63" spans="1:5" x14ac:dyDescent="0.2">
      <c r="B63" s="15"/>
      <c r="E63" s="15"/>
    </row>
    <row r="64" spans="1:5" x14ac:dyDescent="0.2">
      <c r="B64" s="15"/>
      <c r="E64" s="15"/>
    </row>
    <row r="65" s="15" customFormat="1" x14ac:dyDescent="0.2"/>
    <row r="66" s="15" customFormat="1" x14ac:dyDescent="0.2"/>
    <row r="67" s="15" customFormat="1" x14ac:dyDescent="0.2"/>
    <row r="68" s="15" customFormat="1" x14ac:dyDescent="0.2"/>
    <row r="69" s="15" customFormat="1" x14ac:dyDescent="0.2"/>
    <row r="70" s="15" customFormat="1" x14ac:dyDescent="0.2"/>
    <row r="71" s="15" customFormat="1" x14ac:dyDescent="0.2"/>
    <row r="72" s="15" customFormat="1" x14ac:dyDescent="0.2"/>
    <row r="73" s="15" customFormat="1" x14ac:dyDescent="0.2"/>
    <row r="74" s="15" customFormat="1" x14ac:dyDescent="0.2"/>
    <row r="75" s="15" customFormat="1" x14ac:dyDescent="0.2"/>
    <row r="76" s="15" customFormat="1" x14ac:dyDescent="0.2"/>
    <row r="77" s="15" customFormat="1" x14ac:dyDescent="0.2"/>
    <row r="78" s="15" customFormat="1" x14ac:dyDescent="0.2"/>
    <row r="79" s="15" customFormat="1" x14ac:dyDescent="0.2"/>
    <row r="80" s="15" customFormat="1" x14ac:dyDescent="0.2"/>
    <row r="81" s="15" customFormat="1" x14ac:dyDescent="0.2"/>
    <row r="82" s="15" customFormat="1" x14ac:dyDescent="0.2"/>
    <row r="83" s="15" customFormat="1" x14ac:dyDescent="0.2"/>
    <row r="84" s="15" customFormat="1" x14ac:dyDescent="0.2"/>
    <row r="85" s="15" customFormat="1" x14ac:dyDescent="0.2"/>
    <row r="86" s="15" customFormat="1" x14ac:dyDescent="0.2"/>
    <row r="87" s="15" customFormat="1" x14ac:dyDescent="0.2"/>
    <row r="88" s="15" customFormat="1" x14ac:dyDescent="0.2"/>
    <row r="89" s="15" customFormat="1" x14ac:dyDescent="0.2"/>
    <row r="90" s="15" customFormat="1" x14ac:dyDescent="0.2"/>
  </sheetData>
  <mergeCells count="1">
    <mergeCell ref="A1:E1"/>
  </mergeCells>
  <pageMargins left="0.78740157480314965" right="0.27559055118110237" top="0.35433070866141736" bottom="0.19685039370078741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topLeftCell="B1" workbookViewId="0">
      <selection activeCell="J18" sqref="J18"/>
    </sheetView>
  </sheetViews>
  <sheetFormatPr defaultColWidth="52.28515625" defaultRowHeight="12.75" x14ac:dyDescent="0.2"/>
  <cols>
    <col min="1" max="1" width="21" style="20" hidden="1" customWidth="1"/>
    <col min="2" max="2" width="52.28515625" style="21" customWidth="1"/>
    <col min="3" max="3" width="12.28515625" style="18" customWidth="1"/>
    <col min="4" max="4" width="13.28515625" style="18" customWidth="1"/>
    <col min="5" max="28" width="9.140625" style="15" customWidth="1"/>
    <col min="29" max="221" width="9.140625" style="18" customWidth="1"/>
    <col min="222" max="222" width="21" style="18" customWidth="1"/>
    <col min="223" max="16384" width="52.28515625" style="18"/>
  </cols>
  <sheetData>
    <row r="1" spans="1:28" s="19" customFormat="1" ht="15" x14ac:dyDescent="0.25">
      <c r="A1" s="81" t="s">
        <v>118</v>
      </c>
      <c r="B1" s="81"/>
      <c r="C1" s="81"/>
      <c r="D1" s="81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</row>
    <row r="2" spans="1:28" ht="15.75" x14ac:dyDescent="0.25">
      <c r="D2" s="77" t="s">
        <v>225</v>
      </c>
    </row>
    <row r="3" spans="1:28" s="23" customFormat="1" ht="44.25" customHeight="1" x14ac:dyDescent="0.2">
      <c r="A3" s="22" t="s">
        <v>119</v>
      </c>
      <c r="B3" s="34" t="s">
        <v>1</v>
      </c>
      <c r="C3" s="35" t="s">
        <v>245</v>
      </c>
      <c r="D3" s="35" t="s">
        <v>253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s="24" customFormat="1" ht="30" x14ac:dyDescent="0.25">
      <c r="A4" s="32" t="s">
        <v>120</v>
      </c>
      <c r="B4" s="43" t="s">
        <v>121</v>
      </c>
      <c r="C4" s="44">
        <f>SUM(C5:C8)</f>
        <v>237821.9</v>
      </c>
      <c r="D4" s="44">
        <f>SUM(D5:D8)</f>
        <v>318540.5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s="25" customFormat="1" ht="31.5" x14ac:dyDescent="0.25">
      <c r="A5" s="32" t="s">
        <v>122</v>
      </c>
      <c r="B5" s="11" t="s">
        <v>123</v>
      </c>
      <c r="C5" s="45">
        <v>156314.5</v>
      </c>
      <c r="D5" s="45">
        <v>0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</row>
    <row r="6" spans="1:28" s="26" customFormat="1" ht="31.5" x14ac:dyDescent="0.25">
      <c r="A6" s="32" t="s">
        <v>124</v>
      </c>
      <c r="B6" s="11" t="s">
        <v>255</v>
      </c>
      <c r="C6" s="45">
        <v>-6314.5</v>
      </c>
      <c r="D6" s="45">
        <v>300000</v>
      </c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</row>
    <row r="7" spans="1:28" s="26" customFormat="1" ht="31.5" x14ac:dyDescent="0.25">
      <c r="A7" s="32"/>
      <c r="B7" s="11" t="s">
        <v>254</v>
      </c>
      <c r="C7" s="45">
        <v>0</v>
      </c>
      <c r="D7" s="45">
        <v>100000</v>
      </c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</row>
    <row r="8" spans="1:28" s="25" customFormat="1" ht="31.5" x14ac:dyDescent="0.25">
      <c r="A8" s="33" t="s">
        <v>125</v>
      </c>
      <c r="B8" s="11" t="s">
        <v>126</v>
      </c>
      <c r="C8" s="45">
        <v>87821.9</v>
      </c>
      <c r="D8" s="45">
        <v>-81459.5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</row>
    <row r="9" spans="1:28" x14ac:dyDescent="0.2">
      <c r="B9" s="27"/>
    </row>
    <row r="10" spans="1:28" x14ac:dyDescent="0.2">
      <c r="B10" s="27"/>
    </row>
    <row r="11" spans="1:28" x14ac:dyDescent="0.2">
      <c r="B11" s="27"/>
    </row>
    <row r="12" spans="1:28" x14ac:dyDescent="0.2">
      <c r="B12" s="27"/>
    </row>
    <row r="13" spans="1:28" x14ac:dyDescent="0.2">
      <c r="B13" s="27"/>
    </row>
    <row r="14" spans="1:28" x14ac:dyDescent="0.2">
      <c r="B14" s="27"/>
    </row>
    <row r="15" spans="1:28" x14ac:dyDescent="0.2">
      <c r="B15" s="27"/>
    </row>
    <row r="16" spans="1:28" x14ac:dyDescent="0.2">
      <c r="B16" s="27"/>
    </row>
    <row r="17" spans="2:2" x14ac:dyDescent="0.2">
      <c r="B17" s="27"/>
    </row>
    <row r="18" spans="2:2" x14ac:dyDescent="0.2">
      <c r="B18" s="27"/>
    </row>
    <row r="19" spans="2:2" x14ac:dyDescent="0.2">
      <c r="B19" s="27"/>
    </row>
    <row r="20" spans="2:2" x14ac:dyDescent="0.2">
      <c r="B20" s="27"/>
    </row>
    <row r="21" spans="2:2" x14ac:dyDescent="0.2">
      <c r="B21" s="27"/>
    </row>
    <row r="22" spans="2:2" x14ac:dyDescent="0.2">
      <c r="B22" s="27"/>
    </row>
    <row r="23" spans="2:2" x14ac:dyDescent="0.2">
      <c r="B23" s="27"/>
    </row>
    <row r="24" spans="2:2" x14ac:dyDescent="0.2">
      <c r="B24" s="27"/>
    </row>
    <row r="25" spans="2:2" x14ac:dyDescent="0.2">
      <c r="B25" s="27"/>
    </row>
    <row r="26" spans="2:2" x14ac:dyDescent="0.2">
      <c r="B26" s="27"/>
    </row>
    <row r="27" spans="2:2" x14ac:dyDescent="0.2">
      <c r="B27" s="27"/>
    </row>
    <row r="28" spans="2:2" x14ac:dyDescent="0.2">
      <c r="B28" s="27"/>
    </row>
    <row r="29" spans="2:2" x14ac:dyDescent="0.2">
      <c r="B29" s="27"/>
    </row>
    <row r="30" spans="2:2" x14ac:dyDescent="0.2">
      <c r="B30" s="27"/>
    </row>
    <row r="31" spans="2:2" x14ac:dyDescent="0.2">
      <c r="B31" s="27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доходы!Заголовки_для_печати</vt:lpstr>
      <vt:lpstr>расходы!Заголовки_для_печати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Кудрявцева Оксана Борисовна</cp:lastModifiedBy>
  <cp:lastPrinted>2023-05-10T08:42:36Z</cp:lastPrinted>
  <dcterms:created xsi:type="dcterms:W3CDTF">2017-10-06T01:27:48Z</dcterms:created>
  <dcterms:modified xsi:type="dcterms:W3CDTF">2023-05-12T08:46:11Z</dcterms:modified>
</cp:coreProperties>
</file>