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6" windowHeight="74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'!$A$1:$P$298</definedName>
  </definedNames>
  <calcPr calcId="145621"/>
</workbook>
</file>

<file path=xl/calcChain.xml><?xml version="1.0" encoding="utf-8"?>
<calcChain xmlns="http://schemas.openxmlformats.org/spreadsheetml/2006/main">
  <c r="M216" i="5" l="1"/>
  <c r="M187" i="5"/>
  <c r="M134" i="5" l="1"/>
  <c r="M202" i="5"/>
  <c r="M252" i="5" l="1"/>
  <c r="M251" i="5"/>
  <c r="M236" i="5"/>
  <c r="M225" i="5"/>
  <c r="M217" i="5"/>
  <c r="M128" i="5"/>
  <c r="M182" i="5" l="1"/>
  <c r="M150" i="5"/>
  <c r="M167" i="5"/>
  <c r="M272" i="5" l="1"/>
  <c r="M271" i="5"/>
  <c r="D291" i="5"/>
  <c r="D289" i="5"/>
  <c r="D288" i="5"/>
  <c r="P286" i="5"/>
  <c r="O286" i="5"/>
  <c r="N286" i="5"/>
  <c r="M286" i="5"/>
  <c r="L286" i="5"/>
  <c r="D286" i="5" l="1"/>
  <c r="D285" i="5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D68" i="5"/>
  <c r="P280" i="5" l="1"/>
  <c r="P69" i="5"/>
  <c r="P269" i="5" l="1"/>
  <c r="P264" i="5" s="1"/>
  <c r="P270" i="5"/>
  <c r="P271" i="5"/>
  <c r="P272" i="5"/>
  <c r="P267" i="5" s="1"/>
  <c r="P273" i="5"/>
  <c r="P268" i="5" s="1"/>
  <c r="P265" i="5"/>
  <c r="P266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61" i="5"/>
  <c r="P155" i="5" s="1"/>
  <c r="P162" i="5"/>
  <c r="P157" i="5" s="1"/>
  <c r="P163" i="5"/>
  <c r="P158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170" i="5" l="1"/>
  <c r="P22" i="5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52" i="5" s="1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M122" i="5"/>
  <c r="D122" i="5" s="1"/>
  <c r="D127" i="5"/>
  <c r="D133" i="5"/>
  <c r="P169" i="5" l="1"/>
  <c r="P18" i="5"/>
  <c r="P10" i="5"/>
  <c r="P27" i="5"/>
  <c r="P14" i="5" s="1"/>
  <c r="P13" i="5"/>
  <c r="P9" i="5" s="1"/>
  <c r="P8" i="5" l="1"/>
  <c r="P19" i="5"/>
  <c r="M273" i="5"/>
  <c r="M267" i="5"/>
  <c r="N280" i="5"/>
  <c r="N269" i="5" s="1"/>
  <c r="O280" i="5"/>
  <c r="O269" i="5" s="1"/>
  <c r="D235" i="5" l="1"/>
  <c r="D187" i="5" l="1"/>
  <c r="D202" i="5"/>
  <c r="M270" i="5"/>
  <c r="M280" i="5"/>
  <c r="M269" i="5" s="1"/>
  <c r="L280" i="5"/>
  <c r="D280" i="5" l="1"/>
  <c r="D78" i="5"/>
  <c r="D60" i="5" l="1"/>
  <c r="D38" i="5" s="1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N272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K43" i="5"/>
  <c r="L43" i="5"/>
  <c r="M43" i="5"/>
  <c r="M41" i="5" s="1"/>
  <c r="N43" i="5"/>
  <c r="O43" i="5"/>
  <c r="E43" i="5"/>
  <c r="J41" i="5" l="1"/>
  <c r="L41" i="5"/>
  <c r="I41" i="5"/>
  <c r="N41" i="5"/>
  <c r="D269" i="5"/>
  <c r="D264" i="5"/>
  <c r="K41" i="5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N268" i="5"/>
  <c r="O268" i="5"/>
  <c r="E266" i="5"/>
  <c r="E267" i="5"/>
  <c r="E268" i="5"/>
  <c r="D268" i="5" l="1"/>
  <c r="D267" i="5"/>
  <c r="D266" i="5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D11" i="5" l="1"/>
  <c r="K124" i="5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197" i="5" l="1"/>
  <c r="D259" i="5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33" i="5" l="1"/>
  <c r="D208" i="5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49" i="5" l="1"/>
  <c r="D214" i="5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D6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4" i="5" l="1"/>
  <c r="D179" i="5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E142" i="5"/>
  <c r="M140" i="5"/>
  <c r="M16" i="5" s="1"/>
  <c r="O94" i="5"/>
  <c r="J94" i="5"/>
  <c r="D69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5" i="5" l="1"/>
  <c r="D96" i="5" s="1"/>
  <c r="D22" i="5" s="1"/>
  <c r="D12" i="5" s="1"/>
  <c r="E18" i="5"/>
  <c r="D158" i="5"/>
  <c r="D142" i="5"/>
  <c r="D140" i="5"/>
  <c r="D174" i="5"/>
  <c r="D113" i="5"/>
  <c r="D94" i="5" s="1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37" i="5" l="1"/>
  <c r="D169" i="5"/>
  <c r="H13" i="5"/>
  <c r="H9" i="5" s="1"/>
  <c r="H20" i="5"/>
  <c r="D18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D14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E14" i="5"/>
  <c r="E10" i="5"/>
  <c r="D10" i="5" s="1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<sst xmlns="http://schemas.openxmlformats.org/spreadsheetml/2006/main" count="372" uniqueCount="136">
  <si>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</si>
  <si>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</si>
  <si>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</si>
  <si>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</si>
  <si>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</si>
  <si>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</si>
  <si>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</si>
  <si>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</si>
  <si>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</si>
  <si>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</si>
  <si>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</si>
  <si>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</si>
  <si>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</si>
  <si>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</si>
  <si>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</si>
  <si>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</si>
  <si>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</si>
  <si>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</si>
  <si>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</si>
  <si>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</si>
  <si>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</si>
  <si>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</si>
  <si>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</si>
  <si>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</si>
  <si>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</si>
  <si>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</si>
  <si>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</si>
  <si>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</si>
  <si>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</si>
  <si>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</si>
  <si>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</si>
  <si>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</si>
  <si>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</si>
  <si>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</si>
  <si>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</si>
  <si>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</si>
  <si>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</si>
  <si>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</si>
  <si>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</si>
  <si>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</si>
  <si>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</si>
  <si>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</si>
  <si>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</si>
  <si>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</si>
  <si>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</si>
  <si>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</si>
  <si>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</si>
  <si>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</si>
  <si>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</si>
  <si>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</si>
  <si>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</si>
  <si>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</si>
  <si>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</si>
  <si>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</si>
  <si>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</si>
  <si>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</si>
  <si>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</si>
  <si>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</si>
  <si>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</si>
  <si>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</si>
  <si>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</si>
  <si>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</si>
  <si>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</si>
  <si>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</si>
  <si>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</si>
  <si>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</si>
  <si>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</si>
  <si>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</si>
  <si>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</si>
  <si>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</si>
  <si>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</si>
  <si>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</si>
  <si>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</si>
  <si>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</si>
  <si>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</si>
  <si>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</si>
  <si>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</si>
  <si>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</si>
  <si>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</si>
  <si>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</si>
  <si>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</si>
  <si>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</si>
  <si>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</si>
  <si>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</si>
  <si>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</si>
  <si>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</si>
  <si>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</si>
  <si>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</si>
  <si>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</si>
  <si>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</si>
  <si>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</si>
  <si>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</si>
  <si>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</si>
  <si>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</si>
  <si>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</si>
  <si>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</si>
  <si>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</si>
  <si>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</si>
  <si>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</si>
  <si>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</si>
  <si>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</si>
  <si>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</si>
  <si>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</si>
  <si>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</si>
  <si>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</si>
  <si>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</si>
  <si>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</si>
  <si>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</si>
  <si>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</si>
  <si>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</si>
  <si>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</si>
  <si>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</si>
  <si>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</si>
  <si>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</si>
  <si>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</si>
  <si>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</si>
  <si>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</si>
  <si>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</si>
  <si>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</si>
  <si>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</si>
  <si>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</si>
  <si>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</si>
  <si>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</si>
  <si>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</si>
  <si>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</si>
  <si>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</si>
  <si>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</si>
  <si>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</si>
  <si>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</si>
  <si>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</si>
  <si>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</si>
  <si>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</si>
  <si>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</si>
  <si>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</si>
  <si>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</si>
  <si>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4
к постановлению администрации 
города Благовещенска  
 от    15.12.2023      №     6662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</si>
</sst>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3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right" wrapText="1"/>
    </xf>
    <xf numFmtId="3" fontId="13" fillId="2" borderId="11" xfId="0" applyNumberFormat="1" applyFont="1" applyFill="1" applyBorder="1" applyAlignment="1">
      <alignment horizontal="right" wrapText="1"/>
    </xf>
    <xf numFmtId="3" fontId="13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3" fontId="13" fillId="3" borderId="2" xfId="0" applyNumberFormat="1" applyFont="1" applyFill="1" applyBorder="1" applyAlignment="1">
      <alignment horizontal="right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4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5" fontId="2" fillId="2" borderId="11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883"/>
  <sheetViews>
    <sheetView tabSelected="1" topLeftCell="C1" zoomScale="50" zoomScaleNormal="50" zoomScaleSheetLayoutView="70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" customWidth="1"/>
    <col min="9" max="9" width="16.44140625" style="1" customWidth="1"/>
    <col min="10" max="10" width="19.33203125" style="1" customWidth="1"/>
    <col min="11" max="11" width="17.88671875" style="1" customWidth="1"/>
    <col min="12" max="12" width="15.44140625" style="1" customWidth="1"/>
    <col min="13" max="13" width="18.5546875" style="30" customWidth="1"/>
    <col min="14" max="14" width="19.88671875" style="1" customWidth="1"/>
    <col min="15" max="15" width="15.6640625" style="1" customWidth="1"/>
    <col min="16" max="16" width="19.5546875" style="1" customWidth="1"/>
    <col min="17" max="16384" width="9.109375" style="1"/>
  </cols>
  <sheetData>
    <row r="1" spans="1:16" ht="91.5" customHeight="1" x14ac:dyDescent="0.35">
      <c r="B1" s="4"/>
      <c r="F1" s="5"/>
      <c r="H1" s="8"/>
      <c r="M1" s="111" t="s">
        <v>135</v>
      </c>
      <c r="N1" s="111"/>
      <c r="O1" s="111"/>
    </row>
    <row r="2" spans="1:16" ht="56.25" customHeight="1" x14ac:dyDescent="0.4">
      <c r="F2" s="5"/>
      <c r="L2" s="8"/>
      <c r="M2" s="112" t="s">
        <v>87</v>
      </c>
      <c r="N2" s="112"/>
      <c r="O2" s="112"/>
    </row>
    <row r="3" spans="1:16" ht="56.25" customHeight="1" x14ac:dyDescent="0.4">
      <c r="C3" s="113" t="s">
        <v>70</v>
      </c>
      <c r="D3" s="113"/>
      <c r="E3" s="113"/>
      <c r="F3" s="113"/>
      <c r="L3" s="8"/>
      <c r="M3" s="44"/>
      <c r="N3" s="44"/>
      <c r="O3" s="44"/>
    </row>
    <row r="4" spans="1:16" s="12" customFormat="1" ht="46.5" customHeight="1" x14ac:dyDescent="0.35">
      <c r="A4" s="10"/>
      <c r="B4" s="114" t="s">
        <v>71</v>
      </c>
      <c r="C4" s="114"/>
      <c r="D4" s="114"/>
      <c r="E4" s="114"/>
      <c r="F4" s="114"/>
      <c r="G4" s="114"/>
      <c r="H4" s="114"/>
      <c r="I4" s="114"/>
      <c r="J4" s="11"/>
      <c r="K4" s="11"/>
      <c r="M4" s="13"/>
    </row>
    <row r="5" spans="1:16" s="12" customFormat="1" ht="37.5" customHeight="1" x14ac:dyDescent="0.25">
      <c r="A5" s="118" t="s">
        <v>11</v>
      </c>
      <c r="B5" s="115" t="s">
        <v>37</v>
      </c>
      <c r="C5" s="115" t="s">
        <v>39</v>
      </c>
      <c r="D5" s="97" t="s">
        <v>41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9"/>
    </row>
    <row r="6" spans="1:16" s="12" customFormat="1" ht="71.25" customHeight="1" x14ac:dyDescent="0.25">
      <c r="A6" s="119"/>
      <c r="B6" s="115"/>
      <c r="C6" s="115"/>
      <c r="D6" s="14" t="s">
        <v>1</v>
      </c>
      <c r="E6" s="14" t="s">
        <v>112</v>
      </c>
      <c r="F6" s="14" t="s">
        <v>10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48</v>
      </c>
      <c r="L6" s="14" t="s">
        <v>59</v>
      </c>
      <c r="M6" s="14" t="s">
        <v>60</v>
      </c>
      <c r="N6" s="61" t="s">
        <v>61</v>
      </c>
      <c r="O6" s="61" t="s">
        <v>62</v>
      </c>
      <c r="P6" s="61" t="s">
        <v>132</v>
      </c>
    </row>
    <row r="7" spans="1:16" ht="18.75" customHeight="1" x14ac:dyDescent="0.25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  <c r="G7" s="15">
        <v>7</v>
      </c>
      <c r="H7" s="16">
        <v>8</v>
      </c>
      <c r="I7" s="15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ht="36" customHeight="1" x14ac:dyDescent="0.3">
      <c r="A8" s="89" t="s">
        <v>12</v>
      </c>
      <c r="B8" s="89" t="s">
        <v>73</v>
      </c>
      <c r="C8" s="17" t="s">
        <v>124</v>
      </c>
      <c r="D8" s="9">
        <f>D10+D12+D14+D16+D18</f>
        <v>4230964.9399000006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583387.73989999993</v>
      </c>
      <c r="N8" s="45">
        <f t="shared" si="1"/>
        <v>211856.4</v>
      </c>
      <c r="O8" s="45">
        <f t="shared" si="0"/>
        <v>220465.1</v>
      </c>
      <c r="P8" s="45">
        <f t="shared" si="0"/>
        <v>127137.10000000002</v>
      </c>
    </row>
    <row r="9" spans="1:16" ht="36" customHeight="1" x14ac:dyDescent="0.35">
      <c r="A9" s="89"/>
      <c r="B9" s="89"/>
      <c r="C9" s="18" t="s">
        <v>42</v>
      </c>
      <c r="D9" s="63">
        <f>E9+F9+G9+H9+I9+J9+K9+L9+M9+N9+O9</f>
        <v>1546849.0000000002</v>
      </c>
      <c r="E9" s="41">
        <f>E11+E13+E15+E17</f>
        <v>194.3</v>
      </c>
      <c r="F9" s="41">
        <f t="shared" ref="F9:P9" si="2">F11+F13+F15+F17</f>
        <v>0</v>
      </c>
      <c r="G9" s="41">
        <f t="shared" si="2"/>
        <v>865999.4</v>
      </c>
      <c r="H9" s="41">
        <f t="shared" si="2"/>
        <v>296163.7</v>
      </c>
      <c r="I9" s="41">
        <f t="shared" si="2"/>
        <v>0</v>
      </c>
      <c r="J9" s="41">
        <f t="shared" si="2"/>
        <v>0</v>
      </c>
      <c r="K9" s="41">
        <f t="shared" si="2"/>
        <v>0</v>
      </c>
      <c r="L9" s="41">
        <f t="shared" si="2"/>
        <v>134501</v>
      </c>
      <c r="M9" s="41">
        <f t="shared" si="2"/>
        <v>249990.6</v>
      </c>
      <c r="N9" s="46">
        <f t="shared" si="2"/>
        <v>0</v>
      </c>
      <c r="O9" s="46">
        <f t="shared" si="2"/>
        <v>0</v>
      </c>
      <c r="P9" s="46">
        <f t="shared" si="2"/>
        <v>0</v>
      </c>
    </row>
    <row r="10" spans="1:16" ht="36" customHeight="1" x14ac:dyDescent="0.35">
      <c r="A10" s="121"/>
      <c r="B10" s="89"/>
      <c r="C10" s="18" t="s">
        <v>125</v>
      </c>
      <c r="D10" s="63">
        <f>E10+F10+G10+H10+I10+J10+K10+L10+M10+N10+O10</f>
        <v>459193.79800000001</v>
      </c>
      <c r="E10" s="41">
        <f>E21+E138+E153+E170+E205+E240</f>
        <v>1683.1</v>
      </c>
      <c r="F10" s="41">
        <f t="shared" ref="F10:K10" si="3">F21+F138+F153+F170+F205+F240</f>
        <v>2461.1</v>
      </c>
      <c r="G10" s="41">
        <f t="shared" si="3"/>
        <v>2005.8</v>
      </c>
      <c r="H10" s="41">
        <f t="shared" si="3"/>
        <v>95590.399999999994</v>
      </c>
      <c r="I10" s="41">
        <f t="shared" si="3"/>
        <v>36530.6</v>
      </c>
      <c r="J10" s="41">
        <f t="shared" si="3"/>
        <v>142413.70000000001</v>
      </c>
      <c r="K10" s="41">
        <f t="shared" si="3"/>
        <v>0</v>
      </c>
      <c r="L10" s="41">
        <f>L21+L138+L153+L170+L205+L240</f>
        <v>119589.90000000001</v>
      </c>
      <c r="M10" s="41">
        <f>M21+M138+M153+M170+M205+M240</f>
        <v>58919.197999999989</v>
      </c>
      <c r="N10" s="46">
        <f t="shared" ref="N10:P10" si="4">N21+N138+N153+N170+N205+N240</f>
        <v>0</v>
      </c>
      <c r="O10" s="46">
        <f t="shared" si="4"/>
        <v>0</v>
      </c>
      <c r="P10" s="46">
        <f t="shared" si="4"/>
        <v>0</v>
      </c>
    </row>
    <row r="11" spans="1:16" ht="36" customHeight="1" x14ac:dyDescent="0.35">
      <c r="A11" s="121"/>
      <c r="B11" s="89"/>
      <c r="C11" s="18" t="s">
        <v>42</v>
      </c>
      <c r="D11" s="63">
        <f>E11+F11+G11+H11+I11+J11+K11+L11+M11+N11+O11</f>
        <v>14.3</v>
      </c>
      <c r="E11" s="41">
        <f>E154</f>
        <v>14.3</v>
      </c>
      <c r="F11" s="41">
        <f t="shared" ref="F11:P11" si="5">F154</f>
        <v>0</v>
      </c>
      <c r="G11" s="41">
        <f t="shared" si="5"/>
        <v>0</v>
      </c>
      <c r="H11" s="41">
        <f t="shared" si="5"/>
        <v>0</v>
      </c>
      <c r="I11" s="41">
        <f t="shared" si="5"/>
        <v>0</v>
      </c>
      <c r="J11" s="41">
        <f t="shared" si="5"/>
        <v>0</v>
      </c>
      <c r="K11" s="41">
        <f t="shared" si="5"/>
        <v>0</v>
      </c>
      <c r="L11" s="41">
        <f t="shared" si="5"/>
        <v>0</v>
      </c>
      <c r="M11" s="41">
        <f t="shared" si="5"/>
        <v>0</v>
      </c>
      <c r="N11" s="46">
        <f t="shared" si="5"/>
        <v>0</v>
      </c>
      <c r="O11" s="46">
        <f t="shared" si="5"/>
        <v>0</v>
      </c>
      <c r="P11" s="46">
        <f t="shared" si="5"/>
        <v>0</v>
      </c>
    </row>
    <row r="12" spans="1:16" ht="36" customHeight="1" x14ac:dyDescent="0.35">
      <c r="A12" s="121"/>
      <c r="B12" s="89"/>
      <c r="C12" s="18" t="s">
        <v>126</v>
      </c>
      <c r="D12" s="41">
        <f>D22</f>
        <v>2114973.0270000002</v>
      </c>
      <c r="E12" s="41">
        <f t="shared" ref="E12:P12" si="6">E22</f>
        <v>0</v>
      </c>
      <c r="F12" s="41">
        <f t="shared" si="6"/>
        <v>1185718.6000000001</v>
      </c>
      <c r="G12" s="41">
        <f t="shared" si="6"/>
        <v>1006834.3999999999</v>
      </c>
      <c r="H12" s="41">
        <f t="shared" si="6"/>
        <v>351489.80000000005</v>
      </c>
      <c r="I12" s="41">
        <f t="shared" si="6"/>
        <v>68724.5</v>
      </c>
      <c r="J12" s="41">
        <f t="shared" si="6"/>
        <v>101682.79999999999</v>
      </c>
      <c r="K12" s="41">
        <f t="shared" si="6"/>
        <v>307483.18</v>
      </c>
      <c r="L12" s="41">
        <f>L22</f>
        <v>416244.69999999995</v>
      </c>
      <c r="M12" s="41">
        <f t="shared" si="6"/>
        <v>256561.72699999998</v>
      </c>
      <c r="N12" s="46">
        <f t="shared" si="6"/>
        <v>0</v>
      </c>
      <c r="O12" s="46">
        <f t="shared" si="6"/>
        <v>0</v>
      </c>
      <c r="P12" s="46">
        <f t="shared" si="6"/>
        <v>0</v>
      </c>
    </row>
    <row r="13" spans="1:16" ht="36" customHeight="1" x14ac:dyDescent="0.35">
      <c r="A13" s="121"/>
      <c r="B13" s="89"/>
      <c r="C13" s="18" t="s">
        <v>42</v>
      </c>
      <c r="D13" s="41">
        <f>D23</f>
        <v>1450240.2000000002</v>
      </c>
      <c r="E13" s="41">
        <f t="shared" ref="E13:H13" si="7">E23</f>
        <v>0</v>
      </c>
      <c r="F13" s="41">
        <f t="shared" si="7"/>
        <v>0</v>
      </c>
      <c r="G13" s="41">
        <f t="shared" si="7"/>
        <v>865999.4</v>
      </c>
      <c r="H13" s="41">
        <f t="shared" si="7"/>
        <v>296163.7</v>
      </c>
      <c r="I13" s="41">
        <f>I23</f>
        <v>0</v>
      </c>
      <c r="J13" s="41">
        <f t="shared" ref="J13:P13" si="8">J23</f>
        <v>0</v>
      </c>
      <c r="K13" s="41">
        <f t="shared" si="8"/>
        <v>0</v>
      </c>
      <c r="L13" s="41">
        <f t="shared" si="8"/>
        <v>128157</v>
      </c>
      <c r="M13" s="41">
        <f t="shared" si="8"/>
        <v>159920.1</v>
      </c>
      <c r="N13" s="46">
        <f t="shared" si="8"/>
        <v>0</v>
      </c>
      <c r="O13" s="46">
        <f t="shared" si="8"/>
        <v>0</v>
      </c>
      <c r="P13" s="46">
        <f t="shared" si="8"/>
        <v>0</v>
      </c>
    </row>
    <row r="14" spans="1:16" ht="36" customHeight="1" x14ac:dyDescent="0.35">
      <c r="A14" s="121"/>
      <c r="B14" s="89"/>
      <c r="C14" s="18" t="s">
        <v>127</v>
      </c>
      <c r="D14" s="41">
        <f>D27+D139+D155+D171+D206+D241+D266</f>
        <v>713028.17290000012</v>
      </c>
      <c r="E14" s="41">
        <f>E27+E139+E155+E171+E206+E241+E266</f>
        <v>2089.9</v>
      </c>
      <c r="F14" s="41">
        <f t="shared" ref="F14:P14" si="9">F27+F139+F155+F171+F206+F241+F266</f>
        <v>1537.6</v>
      </c>
      <c r="G14" s="41">
        <f t="shared" si="9"/>
        <v>1643</v>
      </c>
      <c r="H14" s="41">
        <f t="shared" si="9"/>
        <v>8724</v>
      </c>
      <c r="I14" s="41">
        <f t="shared" si="9"/>
        <v>6205.8</v>
      </c>
      <c r="J14" s="41">
        <f t="shared" si="9"/>
        <v>63992</v>
      </c>
      <c r="K14" s="41">
        <f t="shared" si="9"/>
        <v>134397.1</v>
      </c>
      <c r="L14" s="41">
        <f t="shared" si="9"/>
        <v>200324.2</v>
      </c>
      <c r="M14" s="84">
        <f t="shared" si="9"/>
        <v>159331.17289999998</v>
      </c>
      <c r="N14" s="46">
        <f t="shared" si="9"/>
        <v>95198.499999999985</v>
      </c>
      <c r="O14" s="46">
        <f t="shared" si="9"/>
        <v>105557.9</v>
      </c>
      <c r="P14" s="46">
        <f t="shared" si="9"/>
        <v>27524.3</v>
      </c>
    </row>
    <row r="15" spans="1:16" ht="36" customHeight="1" x14ac:dyDescent="0.35">
      <c r="A15" s="121"/>
      <c r="B15" s="89"/>
      <c r="C15" s="18" t="s">
        <v>42</v>
      </c>
      <c r="D15" s="41">
        <f>E15+F15+G15+H15+I15+J15+K15+L15+M15+N15+O15</f>
        <v>94203.1</v>
      </c>
      <c r="E15" s="41">
        <f>E156</f>
        <v>180</v>
      </c>
      <c r="F15" s="41">
        <f t="shared" ref="F15:K15" si="10">F28</f>
        <v>0</v>
      </c>
      <c r="G15" s="41">
        <f t="shared" si="10"/>
        <v>0</v>
      </c>
      <c r="H15" s="41">
        <f t="shared" si="10"/>
        <v>0</v>
      </c>
      <c r="I15" s="41">
        <f t="shared" si="10"/>
        <v>0</v>
      </c>
      <c r="J15" s="41">
        <f t="shared" si="10"/>
        <v>0</v>
      </c>
      <c r="K15" s="41">
        <f t="shared" si="10"/>
        <v>0</v>
      </c>
      <c r="L15" s="41">
        <f>L28</f>
        <v>6344</v>
      </c>
      <c r="M15" s="41">
        <f t="shared" ref="M15:P15" si="11">M28</f>
        <v>87679.1</v>
      </c>
      <c r="N15" s="46">
        <f t="shared" si="11"/>
        <v>0</v>
      </c>
      <c r="O15" s="46">
        <f t="shared" si="11"/>
        <v>0</v>
      </c>
      <c r="P15" s="46">
        <f t="shared" si="11"/>
        <v>0</v>
      </c>
    </row>
    <row r="16" spans="1:16" ht="36" customHeight="1" x14ac:dyDescent="0.35">
      <c r="A16" s="121"/>
      <c r="B16" s="89"/>
      <c r="C16" s="18" t="s">
        <v>128</v>
      </c>
      <c r="D16" s="41">
        <f>D31+D140+D157+D172+D207+D242+D267</f>
        <v>780313.64199999999</v>
      </c>
      <c r="E16" s="41">
        <f>E31+E140+E157+E172+E207+E242</f>
        <v>23027.200000000001</v>
      </c>
      <c r="F16" s="41">
        <f t="shared" ref="F16:K16" si="12">F31+F140+F157+F172+F207+F242</f>
        <v>34797.300000000003</v>
      </c>
      <c r="G16" s="41">
        <f t="shared" si="12"/>
        <v>44114.399999999994</v>
      </c>
      <c r="H16" s="41">
        <f t="shared" si="12"/>
        <v>27953.7</v>
      </c>
      <c r="I16" s="41">
        <f t="shared" si="12"/>
        <v>39472.199999999997</v>
      </c>
      <c r="J16" s="41">
        <f t="shared" si="12"/>
        <v>38737.9</v>
      </c>
      <c r="K16" s="41">
        <f t="shared" si="12"/>
        <v>63593.5</v>
      </c>
      <c r="L16" s="41">
        <f>L31+L140+L157+L172+L207+L242+L267</f>
        <v>110268.6</v>
      </c>
      <c r="M16" s="41">
        <f>M31+M140+M157+M172+M207+M242+M267</f>
        <v>104994.942</v>
      </c>
      <c r="N16" s="46">
        <f t="shared" ref="N16:O16" si="13">N31+N140+N157+N172+N207+N242</f>
        <v>98942.400000000009</v>
      </c>
      <c r="O16" s="46">
        <f t="shared" si="13"/>
        <v>97190.1</v>
      </c>
      <c r="P16" s="46">
        <f t="shared" ref="P16" si="14">P31+P140+P157+P172+P207+P242</f>
        <v>99612.800000000017</v>
      </c>
    </row>
    <row r="17" spans="1:16" ht="36" customHeight="1" x14ac:dyDescent="0.35">
      <c r="A17" s="121"/>
      <c r="B17" s="89"/>
      <c r="C17" s="18" t="s">
        <v>42</v>
      </c>
      <c r="D17" s="41">
        <f>D32</f>
        <v>2391.4</v>
      </c>
      <c r="E17" s="41">
        <f>E32</f>
        <v>0</v>
      </c>
      <c r="F17" s="41">
        <f t="shared" ref="F17:O17" si="15">F32</f>
        <v>0</v>
      </c>
      <c r="G17" s="41">
        <f t="shared" si="15"/>
        <v>0</v>
      </c>
      <c r="H17" s="41">
        <f t="shared" si="15"/>
        <v>0</v>
      </c>
      <c r="I17" s="41">
        <f t="shared" si="15"/>
        <v>0</v>
      </c>
      <c r="J17" s="41">
        <f t="shared" si="15"/>
        <v>0</v>
      </c>
      <c r="K17" s="41">
        <f t="shared" si="15"/>
        <v>0</v>
      </c>
      <c r="L17" s="41">
        <f t="shared" si="15"/>
        <v>0</v>
      </c>
      <c r="M17" s="41">
        <f t="shared" si="15"/>
        <v>2391.4</v>
      </c>
      <c r="N17" s="46">
        <f t="shared" si="15"/>
        <v>0</v>
      </c>
      <c r="O17" s="46">
        <f t="shared" si="15"/>
        <v>0</v>
      </c>
      <c r="P17" s="46">
        <f t="shared" ref="P17" si="16">P32</f>
        <v>0</v>
      </c>
    </row>
    <row r="18" spans="1:16" ht="36" customHeight="1" x14ac:dyDescent="0.35">
      <c r="A18" s="121"/>
      <c r="B18" s="89"/>
      <c r="C18" s="18" t="s">
        <v>5</v>
      </c>
      <c r="D18" s="41">
        <f>E18+F18+G18+H18+I18+J18+K18+L18+M18+N18+O18</f>
        <v>163456.30000000002</v>
      </c>
      <c r="E18" s="41">
        <f t="shared" ref="E18:K18" si="17">E33+E141+E158+E173+E208+E243</f>
        <v>3824.3</v>
      </c>
      <c r="F18" s="41">
        <f t="shared" si="17"/>
        <v>6050.4</v>
      </c>
      <c r="G18" s="41">
        <f t="shared" si="17"/>
        <v>6309.1</v>
      </c>
      <c r="H18" s="41">
        <f t="shared" si="17"/>
        <v>7109.3</v>
      </c>
      <c r="I18" s="41">
        <f t="shared" si="17"/>
        <v>3233.1</v>
      </c>
      <c r="J18" s="41">
        <f t="shared" si="17"/>
        <v>63008.2</v>
      </c>
      <c r="K18" s="41">
        <f t="shared" si="17"/>
        <v>17494.8</v>
      </c>
      <c r="L18" s="41">
        <f>L33+L141+L158+L173+L208+L243</f>
        <v>17413.8</v>
      </c>
      <c r="M18" s="41">
        <f t="shared" ref="M18:O18" si="18">M33+M141+M158+M173+M208+M243</f>
        <v>3580.7</v>
      </c>
      <c r="N18" s="46">
        <f t="shared" si="18"/>
        <v>17715.5</v>
      </c>
      <c r="O18" s="46">
        <f t="shared" si="18"/>
        <v>17717.099999999999</v>
      </c>
      <c r="P18" s="46">
        <f t="shared" ref="P18" si="19">P33+P141+P158+P173+P208+P243</f>
        <v>0</v>
      </c>
    </row>
    <row r="19" spans="1:16" ht="36" customHeight="1" x14ac:dyDescent="0.3">
      <c r="A19" s="89" t="s">
        <v>14</v>
      </c>
      <c r="B19" s="89" t="s">
        <v>27</v>
      </c>
      <c r="C19" s="17" t="s">
        <v>123</v>
      </c>
      <c r="D19" s="9">
        <f>D21+D22+D27+D31+D33</f>
        <v>2597719.9070000001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354241.30699999997</v>
      </c>
      <c r="N19" s="45">
        <f t="shared" si="21"/>
        <v>7290.1</v>
      </c>
      <c r="O19" s="45">
        <f t="shared" si="21"/>
        <v>995.1</v>
      </c>
      <c r="P19" s="45">
        <f t="shared" ref="P19" si="22">P21+P22+P27+P31+P33</f>
        <v>995.1</v>
      </c>
    </row>
    <row r="20" spans="1:16" ht="36" customHeight="1" x14ac:dyDescent="0.35">
      <c r="A20" s="89"/>
      <c r="B20" s="89"/>
      <c r="C20" s="18" t="s">
        <v>42</v>
      </c>
      <c r="D20" s="41">
        <f>E20+F20+G20+H20+I20+J20+K20+L20+M20+N20+O20</f>
        <v>1546654.7000000002</v>
      </c>
      <c r="E20" s="41">
        <f>E23+E28+E32</f>
        <v>0</v>
      </c>
      <c r="F20" s="41">
        <f t="shared" ref="F20:O20" si="23">F23+F28+F32</f>
        <v>0</v>
      </c>
      <c r="G20" s="41">
        <f t="shared" si="23"/>
        <v>865999.4</v>
      </c>
      <c r="H20" s="41">
        <f t="shared" si="23"/>
        <v>296163.7</v>
      </c>
      <c r="I20" s="41">
        <f t="shared" si="23"/>
        <v>0</v>
      </c>
      <c r="J20" s="41">
        <f t="shared" si="23"/>
        <v>0</v>
      </c>
      <c r="K20" s="41">
        <f t="shared" si="23"/>
        <v>0</v>
      </c>
      <c r="L20" s="41">
        <f t="shared" si="23"/>
        <v>134501</v>
      </c>
      <c r="M20" s="41">
        <f t="shared" si="23"/>
        <v>249990.6</v>
      </c>
      <c r="N20" s="46">
        <f t="shared" si="23"/>
        <v>0</v>
      </c>
      <c r="O20" s="46">
        <f t="shared" si="23"/>
        <v>0</v>
      </c>
      <c r="P20" s="46">
        <f t="shared" ref="P20" si="24">P23+P28+P32</f>
        <v>0</v>
      </c>
    </row>
    <row r="21" spans="1:16" ht="36" customHeight="1" x14ac:dyDescent="0.35">
      <c r="A21" s="89"/>
      <c r="B21" s="89"/>
      <c r="C21" s="18" t="s">
        <v>38</v>
      </c>
      <c r="D21" s="41">
        <f>D35+D95</f>
        <v>274534.7</v>
      </c>
      <c r="E21" s="41">
        <f>E35</f>
        <v>0</v>
      </c>
      <c r="F21" s="41">
        <f>F35</f>
        <v>0</v>
      </c>
      <c r="G21" s="41">
        <f>G35</f>
        <v>0</v>
      </c>
      <c r="H21" s="41">
        <f>H35</f>
        <v>95590.399999999994</v>
      </c>
      <c r="I21" s="41">
        <f>I35+I95</f>
        <v>36530.6</v>
      </c>
      <c r="J21" s="41">
        <f t="shared" ref="J21:K21" si="25">J35+J95</f>
        <v>142413.70000000001</v>
      </c>
      <c r="K21" s="41">
        <f t="shared" si="25"/>
        <v>0</v>
      </c>
      <c r="L21" s="41">
        <f>L35+L95</f>
        <v>0</v>
      </c>
      <c r="M21" s="41">
        <f t="shared" ref="M21:O21" si="26">M35+M95</f>
        <v>0</v>
      </c>
      <c r="N21" s="46">
        <f t="shared" si="26"/>
        <v>0</v>
      </c>
      <c r="O21" s="46">
        <f t="shared" si="26"/>
        <v>0</v>
      </c>
      <c r="P21" s="46">
        <f t="shared" ref="P21" si="27">P35+P95</f>
        <v>0</v>
      </c>
    </row>
    <row r="22" spans="1:16" ht="36" customHeight="1" x14ac:dyDescent="0.35">
      <c r="A22" s="89"/>
      <c r="B22" s="89"/>
      <c r="C22" s="18" t="s">
        <v>126</v>
      </c>
      <c r="D22" s="41">
        <f>D36+D96</f>
        <v>2114973.0270000002</v>
      </c>
      <c r="E22" s="41">
        <f t="shared" ref="E22:H22" si="28">E36</f>
        <v>0</v>
      </c>
      <c r="F22" s="41">
        <f t="shared" si="28"/>
        <v>1185718.6000000001</v>
      </c>
      <c r="G22" s="41">
        <f>G36</f>
        <v>1006834.3999999999</v>
      </c>
      <c r="H22" s="41">
        <f t="shared" si="28"/>
        <v>351489.80000000005</v>
      </c>
      <c r="I22" s="41">
        <f>I36+I96</f>
        <v>68724.5</v>
      </c>
      <c r="J22" s="41">
        <f>J36+J96</f>
        <v>101682.79999999999</v>
      </c>
      <c r="K22" s="41">
        <f>K36+K96</f>
        <v>307483.18</v>
      </c>
      <c r="L22" s="41">
        <f>L36+L96</f>
        <v>416244.69999999995</v>
      </c>
      <c r="M22" s="41">
        <f>M36+M97</f>
        <v>256561.72699999998</v>
      </c>
      <c r="N22" s="46">
        <f>N36+N96</f>
        <v>0</v>
      </c>
      <c r="O22" s="46">
        <f>O36+O96</f>
        <v>0</v>
      </c>
      <c r="P22" s="46">
        <f>P36+P96</f>
        <v>0</v>
      </c>
    </row>
    <row r="23" spans="1:16" ht="39.6" customHeight="1" x14ac:dyDescent="0.35">
      <c r="A23" s="89"/>
      <c r="B23" s="89"/>
      <c r="C23" s="18" t="s">
        <v>42</v>
      </c>
      <c r="D23" s="41">
        <f>D37+D98</f>
        <v>1450240.2000000002</v>
      </c>
      <c r="E23" s="41">
        <v>0</v>
      </c>
      <c r="F23" s="41">
        <v>0</v>
      </c>
      <c r="G23" s="41">
        <f>G37</f>
        <v>865999.4</v>
      </c>
      <c r="H23" s="41">
        <f t="shared" ref="H23:H24" si="29">H37</f>
        <v>296163.7</v>
      </c>
      <c r="I23" s="41">
        <f t="shared" ref="I23:L24" si="30">I37+I98</f>
        <v>0</v>
      </c>
      <c r="J23" s="41">
        <f t="shared" si="30"/>
        <v>0</v>
      </c>
      <c r="K23" s="41">
        <f t="shared" si="30"/>
        <v>0</v>
      </c>
      <c r="L23" s="41">
        <f t="shared" si="30"/>
        <v>128157</v>
      </c>
      <c r="M23" s="41">
        <f>M37+M98</f>
        <v>159920.1</v>
      </c>
      <c r="N23" s="46">
        <f t="shared" ref="N23:P24" si="31">N37+N98</f>
        <v>0</v>
      </c>
      <c r="O23" s="46">
        <f t="shared" si="31"/>
        <v>0</v>
      </c>
      <c r="P23" s="46">
        <f t="shared" si="31"/>
        <v>0</v>
      </c>
    </row>
    <row r="24" spans="1:16" ht="98.25" customHeight="1" x14ac:dyDescent="0.35">
      <c r="A24" s="89"/>
      <c r="B24" s="89"/>
      <c r="C24" s="18" t="s">
        <v>44</v>
      </c>
      <c r="D24" s="41">
        <f>D38+D99</f>
        <v>1105458.8999999999</v>
      </c>
      <c r="E24" s="41">
        <v>0</v>
      </c>
      <c r="F24" s="41">
        <v>0</v>
      </c>
      <c r="G24" s="41">
        <f>G38</f>
        <v>595334.19999999995</v>
      </c>
      <c r="H24" s="41">
        <f t="shared" si="29"/>
        <v>32620</v>
      </c>
      <c r="I24" s="41">
        <f t="shared" si="30"/>
        <v>3316.5</v>
      </c>
      <c r="J24" s="41">
        <f t="shared" si="30"/>
        <v>13873.4</v>
      </c>
      <c r="K24" s="41">
        <f t="shared" si="30"/>
        <v>257414.18</v>
      </c>
      <c r="L24" s="41">
        <f t="shared" si="30"/>
        <v>283223.09999999998</v>
      </c>
      <c r="M24" s="41">
        <f>M38+M99</f>
        <v>111892</v>
      </c>
      <c r="N24" s="46">
        <f t="shared" si="31"/>
        <v>0</v>
      </c>
      <c r="O24" s="46">
        <f t="shared" si="31"/>
        <v>0</v>
      </c>
      <c r="P24" s="46">
        <f t="shared" si="31"/>
        <v>0</v>
      </c>
    </row>
    <row r="25" spans="1:16" ht="83.25" customHeight="1" x14ac:dyDescent="0.35">
      <c r="A25" s="89"/>
      <c r="B25" s="89"/>
      <c r="C25" s="18" t="s">
        <v>43</v>
      </c>
      <c r="D25" s="41">
        <f>D39+D100</f>
        <v>568801.52699999989</v>
      </c>
      <c r="E25" s="41">
        <v>0</v>
      </c>
      <c r="F25" s="41">
        <v>0</v>
      </c>
      <c r="G25" s="41">
        <f>G39</f>
        <v>49500.2</v>
      </c>
      <c r="H25" s="41">
        <f t="shared" ref="H25" si="32">H39</f>
        <v>43721.9</v>
      </c>
      <c r="I25" s="41">
        <f>I100</f>
        <v>65408</v>
      </c>
      <c r="J25" s="41">
        <f t="shared" ref="J25:K25" si="33">J100</f>
        <v>87809.4</v>
      </c>
      <c r="K25" s="41">
        <f t="shared" si="33"/>
        <v>50069</v>
      </c>
      <c r="L25" s="41">
        <f t="shared" ref="L25:O25" si="34">L100</f>
        <v>133021.6</v>
      </c>
      <c r="M25" s="41">
        <f t="shared" si="34"/>
        <v>144669.72699999998</v>
      </c>
      <c r="N25" s="46">
        <f t="shared" si="34"/>
        <v>0</v>
      </c>
      <c r="O25" s="46">
        <f t="shared" si="34"/>
        <v>0</v>
      </c>
      <c r="P25" s="46">
        <f t="shared" ref="P25" si="35">P100</f>
        <v>0</v>
      </c>
    </row>
    <row r="26" spans="1:16" ht="57.75" customHeight="1" x14ac:dyDescent="0.35">
      <c r="A26" s="89"/>
      <c r="B26" s="89"/>
      <c r="C26" s="18" t="s">
        <v>45</v>
      </c>
      <c r="D26" s="41">
        <f>D40</f>
        <v>361550</v>
      </c>
      <c r="E26" s="41">
        <v>0</v>
      </c>
      <c r="F26" s="41">
        <v>0</v>
      </c>
      <c r="G26" s="41">
        <f>G40</f>
        <v>362000</v>
      </c>
      <c r="H26" s="41">
        <f t="shared" ref="H26" si="36">H40</f>
        <v>275147.90000000002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6">
        <v>0</v>
      </c>
      <c r="O26" s="46">
        <v>0</v>
      </c>
      <c r="P26" s="46">
        <v>0</v>
      </c>
    </row>
    <row r="27" spans="1:16" ht="36" customHeight="1" x14ac:dyDescent="0.35">
      <c r="A27" s="89"/>
      <c r="B27" s="89"/>
      <c r="C27" s="18" t="s">
        <v>127</v>
      </c>
      <c r="D27" s="41">
        <f>D41+D101</f>
        <v>120071.65000000001</v>
      </c>
      <c r="E27" s="41">
        <f>E29+E30</f>
        <v>0</v>
      </c>
      <c r="F27" s="41">
        <f t="shared" ref="F27:O27" si="37">F29+F30</f>
        <v>0</v>
      </c>
      <c r="G27" s="41">
        <f t="shared" si="37"/>
        <v>0</v>
      </c>
      <c r="H27" s="41">
        <f t="shared" si="37"/>
        <v>3897.6</v>
      </c>
      <c r="I27" s="41">
        <f t="shared" si="37"/>
        <v>2125.5</v>
      </c>
      <c r="J27" s="41">
        <f t="shared" si="37"/>
        <v>4738.7999999999993</v>
      </c>
      <c r="K27" s="41">
        <f t="shared" si="37"/>
        <v>8380.6</v>
      </c>
      <c r="L27" s="41">
        <f t="shared" si="37"/>
        <v>96035.7</v>
      </c>
      <c r="M27" s="41">
        <f t="shared" si="37"/>
        <v>92110.75</v>
      </c>
      <c r="N27" s="46">
        <f t="shared" si="37"/>
        <v>6280</v>
      </c>
      <c r="O27" s="46">
        <f t="shared" si="37"/>
        <v>0</v>
      </c>
      <c r="P27" s="46">
        <f t="shared" ref="P27" si="38">P29+P30</f>
        <v>0</v>
      </c>
    </row>
    <row r="28" spans="1:16" ht="36" customHeight="1" x14ac:dyDescent="0.35">
      <c r="A28" s="89"/>
      <c r="B28" s="89"/>
      <c r="C28" s="18" t="s">
        <v>42</v>
      </c>
      <c r="D28" s="41">
        <f>D42+D102</f>
        <v>94023.1</v>
      </c>
      <c r="E28" s="41">
        <f t="shared" ref="E28:L28" si="39">E102</f>
        <v>0</v>
      </c>
      <c r="F28" s="41">
        <f t="shared" si="39"/>
        <v>0</v>
      </c>
      <c r="G28" s="41">
        <f t="shared" si="39"/>
        <v>0</v>
      </c>
      <c r="H28" s="41">
        <f t="shared" si="39"/>
        <v>0</v>
      </c>
      <c r="I28" s="41">
        <f t="shared" si="39"/>
        <v>0</v>
      </c>
      <c r="J28" s="41">
        <f t="shared" si="39"/>
        <v>0</v>
      </c>
      <c r="K28" s="41">
        <f t="shared" si="39"/>
        <v>0</v>
      </c>
      <c r="L28" s="41">
        <f t="shared" si="39"/>
        <v>6344</v>
      </c>
      <c r="M28" s="41">
        <f>M42+M102</f>
        <v>87679.1</v>
      </c>
      <c r="N28" s="46">
        <f>N102</f>
        <v>0</v>
      </c>
      <c r="O28" s="46">
        <f>O102</f>
        <v>0</v>
      </c>
      <c r="P28" s="46">
        <f>P102</f>
        <v>0</v>
      </c>
    </row>
    <row r="29" spans="1:16" ht="66.75" customHeight="1" x14ac:dyDescent="0.35">
      <c r="A29" s="89"/>
      <c r="B29" s="89"/>
      <c r="C29" s="18" t="s">
        <v>46</v>
      </c>
      <c r="D29" s="41">
        <f>E29+F29+G29+H29+I29+J29+K29+L29+M29+N29+O29</f>
        <v>29230.95</v>
      </c>
      <c r="E29" s="41">
        <f>E43+E103</f>
        <v>0</v>
      </c>
      <c r="F29" s="41">
        <f t="shared" ref="F29:I29" si="40">F43+F103</f>
        <v>0</v>
      </c>
      <c r="G29" s="41">
        <f t="shared" si="40"/>
        <v>0</v>
      </c>
      <c r="H29" s="41">
        <f t="shared" si="40"/>
        <v>3897.6</v>
      </c>
      <c r="I29" s="41">
        <f t="shared" si="40"/>
        <v>2125.5</v>
      </c>
      <c r="J29" s="41">
        <f>J43+J103</f>
        <v>868.4</v>
      </c>
      <c r="K29" s="41">
        <f>K43+K103</f>
        <v>8380.6</v>
      </c>
      <c r="L29" s="41">
        <f>L43+L103</f>
        <v>2629.9</v>
      </c>
      <c r="M29" s="41">
        <f>M43+M104</f>
        <v>5048.9500000000007</v>
      </c>
      <c r="N29" s="46">
        <f>N43+N103</f>
        <v>6280</v>
      </c>
      <c r="O29" s="46">
        <f>O43+O103</f>
        <v>0</v>
      </c>
      <c r="P29" s="46">
        <f>P43+P103</f>
        <v>0</v>
      </c>
    </row>
    <row r="30" spans="1:16" ht="88.5" customHeight="1" x14ac:dyDescent="0.35">
      <c r="A30" s="89"/>
      <c r="B30" s="89"/>
      <c r="C30" s="18" t="s">
        <v>86</v>
      </c>
      <c r="D30" s="41">
        <f>E30+F30+G30+H30+I30+J30+K30+L30-6435.5+M30+N30+O30</f>
        <v>177902.5</v>
      </c>
      <c r="E30" s="41">
        <f>E44+E104</f>
        <v>0</v>
      </c>
      <c r="F30" s="41">
        <f t="shared" ref="F30:I30" si="41">F44+F104</f>
        <v>0</v>
      </c>
      <c r="G30" s="41">
        <f t="shared" si="41"/>
        <v>0</v>
      </c>
      <c r="H30" s="41">
        <f t="shared" si="41"/>
        <v>0</v>
      </c>
      <c r="I30" s="41">
        <f t="shared" si="41"/>
        <v>0</v>
      </c>
      <c r="J30" s="41">
        <f>J44+J105</f>
        <v>3870.3999999999996</v>
      </c>
      <c r="K30" s="41">
        <f>K44+K104</f>
        <v>0</v>
      </c>
      <c r="L30" s="41">
        <f>L44+L105</f>
        <v>93405.8</v>
      </c>
      <c r="M30" s="41">
        <f>M44+M106</f>
        <v>87061.8</v>
      </c>
      <c r="N30" s="46">
        <f>N44+N105</f>
        <v>0</v>
      </c>
      <c r="O30" s="46">
        <f>O44+O105</f>
        <v>0</v>
      </c>
      <c r="P30" s="46">
        <f>P44+P105</f>
        <v>0</v>
      </c>
    </row>
    <row r="31" spans="1:16" ht="36" customHeight="1" x14ac:dyDescent="0.35">
      <c r="A31" s="89"/>
      <c r="B31" s="89"/>
      <c r="C31" s="18" t="s">
        <v>128</v>
      </c>
      <c r="D31" s="41">
        <f>D45+D107</f>
        <v>88140.53</v>
      </c>
      <c r="E31" s="41">
        <f t="shared" ref="E31:O31" si="42">E45+E107</f>
        <v>0</v>
      </c>
      <c r="F31" s="41">
        <f t="shared" si="42"/>
        <v>13187.5</v>
      </c>
      <c r="G31" s="41">
        <f t="shared" si="42"/>
        <v>20847.5</v>
      </c>
      <c r="H31" s="41">
        <f t="shared" si="42"/>
        <v>1259.2</v>
      </c>
      <c r="I31" s="41">
        <f t="shared" si="42"/>
        <v>12831.4</v>
      </c>
      <c r="J31" s="41">
        <f t="shared" si="42"/>
        <v>4136</v>
      </c>
      <c r="K31" s="41">
        <f t="shared" si="42"/>
        <v>23909.4</v>
      </c>
      <c r="L31" s="41">
        <f t="shared" si="42"/>
        <v>5791.8</v>
      </c>
      <c r="M31" s="41">
        <f>M45+M107</f>
        <v>5568.83</v>
      </c>
      <c r="N31" s="46">
        <f t="shared" si="42"/>
        <v>1010.1</v>
      </c>
      <c r="O31" s="46">
        <f t="shared" si="42"/>
        <v>995.1</v>
      </c>
      <c r="P31" s="46">
        <f t="shared" ref="P31" si="43">P45+P107</f>
        <v>995.1</v>
      </c>
    </row>
    <row r="32" spans="1:16" ht="36" customHeight="1" x14ac:dyDescent="0.35">
      <c r="A32" s="89"/>
      <c r="B32" s="89"/>
      <c r="C32" s="18" t="s">
        <v>42</v>
      </c>
      <c r="D32" s="41">
        <f>D108</f>
        <v>2391.4</v>
      </c>
      <c r="E32" s="41">
        <f t="shared" ref="E32:L32" si="44">E108</f>
        <v>0</v>
      </c>
      <c r="F32" s="41">
        <f t="shared" si="44"/>
        <v>0</v>
      </c>
      <c r="G32" s="41">
        <f t="shared" si="44"/>
        <v>0</v>
      </c>
      <c r="H32" s="41">
        <f t="shared" si="44"/>
        <v>0</v>
      </c>
      <c r="I32" s="41">
        <f t="shared" si="44"/>
        <v>0</v>
      </c>
      <c r="J32" s="41">
        <f t="shared" si="44"/>
        <v>0</v>
      </c>
      <c r="K32" s="41">
        <f t="shared" si="44"/>
        <v>0</v>
      </c>
      <c r="L32" s="41">
        <f t="shared" si="44"/>
        <v>0</v>
      </c>
      <c r="M32" s="41">
        <f>M108</f>
        <v>2391.4</v>
      </c>
      <c r="N32" s="46">
        <f t="shared" ref="N32:O32" si="45">N108</f>
        <v>0</v>
      </c>
      <c r="O32" s="46">
        <f t="shared" si="45"/>
        <v>0</v>
      </c>
      <c r="P32" s="46">
        <f t="shared" ref="P32" si="46">P108</f>
        <v>0</v>
      </c>
    </row>
    <row r="33" spans="1:16" ht="36" customHeight="1" x14ac:dyDescent="0.35">
      <c r="A33" s="89"/>
      <c r="B33" s="89"/>
      <c r="C33" s="18" t="s">
        <v>5</v>
      </c>
      <c r="D33" s="41">
        <f>D46+D112</f>
        <v>0</v>
      </c>
      <c r="E33" s="41">
        <f t="shared" ref="E33:O33" si="47">E46+E112</f>
        <v>0</v>
      </c>
      <c r="F33" s="41">
        <f t="shared" si="47"/>
        <v>0</v>
      </c>
      <c r="G33" s="41">
        <f t="shared" si="47"/>
        <v>0</v>
      </c>
      <c r="H33" s="41">
        <f t="shared" si="47"/>
        <v>0</v>
      </c>
      <c r="I33" s="41">
        <f t="shared" si="47"/>
        <v>0</v>
      </c>
      <c r="J33" s="41">
        <f t="shared" si="47"/>
        <v>0</v>
      </c>
      <c r="K33" s="41">
        <f t="shared" si="47"/>
        <v>0</v>
      </c>
      <c r="L33" s="41">
        <f t="shared" si="47"/>
        <v>0</v>
      </c>
      <c r="M33" s="41">
        <f t="shared" si="47"/>
        <v>0</v>
      </c>
      <c r="N33" s="46">
        <f t="shared" si="47"/>
        <v>0</v>
      </c>
      <c r="O33" s="46">
        <f t="shared" si="47"/>
        <v>0</v>
      </c>
      <c r="P33" s="46">
        <f t="shared" ref="P33" si="48">P46+P112</f>
        <v>0</v>
      </c>
    </row>
    <row r="34" spans="1:16" ht="36" customHeight="1" x14ac:dyDescent="0.35">
      <c r="A34" s="90" t="s">
        <v>13</v>
      </c>
      <c r="B34" s="90" t="s">
        <v>20</v>
      </c>
      <c r="C34" s="18" t="s">
        <v>0</v>
      </c>
      <c r="D34" s="41">
        <f>D35+D36+D41+D45+D46</f>
        <v>1766589.8000000003</v>
      </c>
      <c r="E34" s="41">
        <f>E35+E36+E41+E45+E46</f>
        <v>0</v>
      </c>
      <c r="F34" s="41">
        <f t="shared" ref="F34:I34" si="49">F35+F36+F41+F45+F46</f>
        <v>1198906.1000000001</v>
      </c>
      <c r="G34" s="41">
        <f t="shared" si="49"/>
        <v>1027681.8999999999</v>
      </c>
      <c r="H34" s="41">
        <f t="shared" si="49"/>
        <v>452237.00000000006</v>
      </c>
      <c r="I34" s="41">
        <f t="shared" si="49"/>
        <v>45898</v>
      </c>
      <c r="J34" s="41">
        <f t="shared" ref="J34" si="50">J35+J36+J41+J45+J46</f>
        <v>147004.90000000002</v>
      </c>
      <c r="K34" s="41">
        <f>K35+K36+K41+K45+K46</f>
        <v>2729.2000000000003</v>
      </c>
      <c r="L34" s="41">
        <f t="shared" ref="L34:P34" si="51">L35+L36+L41+L45+L46</f>
        <v>89853.6</v>
      </c>
      <c r="M34" s="41">
        <f>M35+M36+M41+M45+M46</f>
        <v>89386</v>
      </c>
      <c r="N34" s="46">
        <f t="shared" si="51"/>
        <v>1010.1</v>
      </c>
      <c r="O34" s="46">
        <f t="shared" si="51"/>
        <v>995.1</v>
      </c>
      <c r="P34" s="46">
        <f t="shared" si="51"/>
        <v>995.1</v>
      </c>
    </row>
    <row r="35" spans="1:16" ht="36" customHeight="1" x14ac:dyDescent="0.35">
      <c r="A35" s="90"/>
      <c r="B35" s="90"/>
      <c r="C35" s="18" t="s">
        <v>38</v>
      </c>
      <c r="D35" s="41">
        <f>D48+D55+D70+D89</f>
        <v>274534.7</v>
      </c>
      <c r="E35" s="41">
        <f t="shared" ref="E35:J35" si="52">E48+E55+E70+E89</f>
        <v>0</v>
      </c>
      <c r="F35" s="41">
        <f t="shared" si="52"/>
        <v>0</v>
      </c>
      <c r="G35" s="41">
        <f t="shared" si="52"/>
        <v>0</v>
      </c>
      <c r="H35" s="41">
        <f t="shared" si="52"/>
        <v>95590.399999999994</v>
      </c>
      <c r="I35" s="41">
        <f t="shared" si="52"/>
        <v>36530.6</v>
      </c>
      <c r="J35" s="41">
        <f t="shared" si="52"/>
        <v>142413.70000000001</v>
      </c>
      <c r="K35" s="41">
        <f>K48+K55+K70+K76+K83+K89</f>
        <v>0</v>
      </c>
      <c r="L35" s="41">
        <f t="shared" ref="L35:O35" si="53">L48+L55+L70+L76+L83+L89</f>
        <v>0</v>
      </c>
      <c r="M35" s="41">
        <f t="shared" si="53"/>
        <v>0</v>
      </c>
      <c r="N35" s="46">
        <f t="shared" si="53"/>
        <v>0</v>
      </c>
      <c r="O35" s="46">
        <f t="shared" si="53"/>
        <v>0</v>
      </c>
      <c r="P35" s="46">
        <f t="shared" ref="P35" si="54">P48+P55+P70+P76+P83+P89</f>
        <v>0</v>
      </c>
    </row>
    <row r="36" spans="1:16" ht="36" customHeight="1" x14ac:dyDescent="0.35">
      <c r="A36" s="90"/>
      <c r="B36" s="90"/>
      <c r="C36" s="18" t="s">
        <v>126</v>
      </c>
      <c r="D36" s="41">
        <f>D49+D56+D84+D90</f>
        <v>1340997.4000000001</v>
      </c>
      <c r="E36" s="41">
        <f>E49+E56+E90</f>
        <v>0</v>
      </c>
      <c r="F36" s="41">
        <f>F49+F57+F90</f>
        <v>1185718.6000000001</v>
      </c>
      <c r="G36" s="41">
        <f>G38+G39+G40</f>
        <v>1006834.3999999999</v>
      </c>
      <c r="H36" s="41">
        <f>H49+H56+H90</f>
        <v>351489.80000000005</v>
      </c>
      <c r="I36" s="41">
        <f>I49+I56+I90</f>
        <v>0</v>
      </c>
      <c r="J36" s="41">
        <f>J49+J56+J90</f>
        <v>0</v>
      </c>
      <c r="K36" s="41">
        <f>K49+K56+K90</f>
        <v>0</v>
      </c>
      <c r="L36" s="41">
        <f t="shared" ref="L36:O36" si="55">L49+L56+L90</f>
        <v>0</v>
      </c>
      <c r="M36" s="41">
        <f t="shared" si="55"/>
        <v>0</v>
      </c>
      <c r="N36" s="46">
        <f t="shared" si="55"/>
        <v>0</v>
      </c>
      <c r="O36" s="46">
        <f t="shared" si="55"/>
        <v>0</v>
      </c>
      <c r="P36" s="46">
        <f t="shared" ref="P36" si="56">P49+P56+P90</f>
        <v>0</v>
      </c>
    </row>
    <row r="37" spans="1:16" ht="36" customHeight="1" x14ac:dyDescent="0.35">
      <c r="A37" s="90"/>
      <c r="B37" s="90"/>
      <c r="C37" s="18" t="s">
        <v>42</v>
      </c>
      <c r="D37" s="41">
        <f>D58</f>
        <v>1162163.1000000001</v>
      </c>
      <c r="E37" s="41">
        <v>0</v>
      </c>
      <c r="F37" s="41">
        <v>0</v>
      </c>
      <c r="G37" s="41">
        <f>G59</f>
        <v>865999.4</v>
      </c>
      <c r="H37" s="41">
        <f>H59</f>
        <v>296163.7</v>
      </c>
      <c r="I37" s="41">
        <f>I58</f>
        <v>0</v>
      </c>
      <c r="J37" s="41">
        <f t="shared" ref="J37:O37" si="57">J58</f>
        <v>0</v>
      </c>
      <c r="K37" s="41">
        <f t="shared" si="57"/>
        <v>0</v>
      </c>
      <c r="L37" s="41">
        <f t="shared" si="57"/>
        <v>0</v>
      </c>
      <c r="M37" s="41">
        <f t="shared" si="57"/>
        <v>0</v>
      </c>
      <c r="N37" s="46">
        <f t="shared" si="57"/>
        <v>0</v>
      </c>
      <c r="O37" s="46">
        <f t="shared" si="57"/>
        <v>0</v>
      </c>
      <c r="P37" s="46">
        <f t="shared" ref="P37" si="58">P58</f>
        <v>0</v>
      </c>
    </row>
    <row r="38" spans="1:16" ht="95.25" customHeight="1" x14ac:dyDescent="0.35">
      <c r="A38" s="90"/>
      <c r="B38" s="90"/>
      <c r="C38" s="18" t="s">
        <v>44</v>
      </c>
      <c r="D38" s="41">
        <f>D60</f>
        <v>570584.6</v>
      </c>
      <c r="E38" s="41">
        <v>0</v>
      </c>
      <c r="F38" s="41">
        <v>0</v>
      </c>
      <c r="G38" s="41">
        <f>G60</f>
        <v>595334.19999999995</v>
      </c>
      <c r="H38" s="41">
        <f>H61</f>
        <v>32620</v>
      </c>
      <c r="I38" s="41">
        <f>I60</f>
        <v>0</v>
      </c>
      <c r="J38" s="41">
        <f t="shared" ref="J38:O38" si="59">J60</f>
        <v>0</v>
      </c>
      <c r="K38" s="41">
        <f t="shared" si="59"/>
        <v>0</v>
      </c>
      <c r="L38" s="41">
        <f t="shared" si="59"/>
        <v>0</v>
      </c>
      <c r="M38" s="41">
        <f t="shared" si="59"/>
        <v>0</v>
      </c>
      <c r="N38" s="46">
        <f t="shared" si="59"/>
        <v>0</v>
      </c>
      <c r="O38" s="46">
        <f t="shared" si="59"/>
        <v>0</v>
      </c>
      <c r="P38" s="46">
        <f t="shared" ref="P38" si="60">P60</f>
        <v>0</v>
      </c>
    </row>
    <row r="39" spans="1:16" ht="82.5" customHeight="1" x14ac:dyDescent="0.35">
      <c r="A39" s="90"/>
      <c r="B39" s="90"/>
      <c r="C39" s="18" t="s">
        <v>43</v>
      </c>
      <c r="D39" s="41">
        <f>D62</f>
        <v>89143.6</v>
      </c>
      <c r="E39" s="41">
        <v>0</v>
      </c>
      <c r="F39" s="41">
        <v>0</v>
      </c>
      <c r="G39" s="41">
        <f>G62</f>
        <v>49500.2</v>
      </c>
      <c r="H39" s="41">
        <f>H63</f>
        <v>43721.9</v>
      </c>
      <c r="I39" s="41">
        <f>I62</f>
        <v>0</v>
      </c>
      <c r="J39" s="41">
        <f t="shared" ref="J39:O39" si="61">J62</f>
        <v>0</v>
      </c>
      <c r="K39" s="41">
        <f t="shared" si="61"/>
        <v>0</v>
      </c>
      <c r="L39" s="41">
        <f t="shared" si="61"/>
        <v>0</v>
      </c>
      <c r="M39" s="41">
        <f t="shared" si="61"/>
        <v>0</v>
      </c>
      <c r="N39" s="46">
        <f t="shared" si="61"/>
        <v>0</v>
      </c>
      <c r="O39" s="46">
        <f t="shared" si="61"/>
        <v>0</v>
      </c>
      <c r="P39" s="46">
        <f t="shared" ref="P39" si="62">P62</f>
        <v>0</v>
      </c>
    </row>
    <row r="40" spans="1:16" ht="54" customHeight="1" x14ac:dyDescent="0.35">
      <c r="A40" s="90"/>
      <c r="B40" s="90"/>
      <c r="C40" s="18" t="s">
        <v>45</v>
      </c>
      <c r="D40" s="41">
        <f>D64</f>
        <v>361550</v>
      </c>
      <c r="E40" s="41">
        <v>0</v>
      </c>
      <c r="F40" s="41">
        <v>0</v>
      </c>
      <c r="G40" s="41">
        <f>G64</f>
        <v>362000</v>
      </c>
      <c r="H40" s="41">
        <f>H65</f>
        <v>275147.90000000002</v>
      </c>
      <c r="I40" s="41">
        <f>I64</f>
        <v>0</v>
      </c>
      <c r="J40" s="41">
        <f t="shared" ref="J40:O40" si="63">J64</f>
        <v>0</v>
      </c>
      <c r="K40" s="41">
        <f t="shared" si="63"/>
        <v>0</v>
      </c>
      <c r="L40" s="41">
        <f t="shared" si="63"/>
        <v>0</v>
      </c>
      <c r="M40" s="41">
        <f t="shared" si="63"/>
        <v>0</v>
      </c>
      <c r="N40" s="46">
        <f t="shared" si="63"/>
        <v>0</v>
      </c>
      <c r="O40" s="46">
        <f t="shared" si="63"/>
        <v>0</v>
      </c>
      <c r="P40" s="46">
        <f t="shared" ref="P40" si="64">P64</f>
        <v>0</v>
      </c>
    </row>
    <row r="41" spans="1:16" ht="36" customHeight="1" x14ac:dyDescent="0.35">
      <c r="A41" s="90"/>
      <c r="B41" s="90"/>
      <c r="C41" s="18" t="s">
        <v>127</v>
      </c>
      <c r="D41" s="41">
        <f>D50+D66+D71+D78+D85+D91</f>
        <v>93550.6</v>
      </c>
      <c r="E41" s="41">
        <f>E43+E44</f>
        <v>0</v>
      </c>
      <c r="F41" s="41">
        <f t="shared" ref="F41:H41" si="65">F43+F44</f>
        <v>0</v>
      </c>
      <c r="G41" s="41">
        <f t="shared" si="65"/>
        <v>0</v>
      </c>
      <c r="H41" s="41">
        <f t="shared" si="65"/>
        <v>3897.6</v>
      </c>
      <c r="I41" s="41">
        <f>I43+I44</f>
        <v>0</v>
      </c>
      <c r="J41" s="41">
        <f t="shared" ref="J41" si="66">J43+J44</f>
        <v>2591.1999999999998</v>
      </c>
      <c r="K41" s="41">
        <f>K43+K44</f>
        <v>0</v>
      </c>
      <c r="L41" s="41">
        <f t="shared" ref="L41" si="67">L43+L44</f>
        <v>87061.8</v>
      </c>
      <c r="M41" s="41">
        <f>M43+M44</f>
        <v>87061.8</v>
      </c>
      <c r="N41" s="46">
        <f t="shared" ref="N41" si="68">N43+N44</f>
        <v>0</v>
      </c>
      <c r="O41" s="46">
        <f t="shared" ref="O41:P41" si="69">O43+O44</f>
        <v>0</v>
      </c>
      <c r="P41" s="46">
        <f t="shared" si="69"/>
        <v>0</v>
      </c>
    </row>
    <row r="42" spans="1:16" ht="36" customHeight="1" x14ac:dyDescent="0.35">
      <c r="A42" s="90"/>
      <c r="B42" s="90"/>
      <c r="C42" s="18" t="s">
        <v>42</v>
      </c>
      <c r="D42" s="41">
        <f>E42+F42+G42+H42+I42+J42+K42+L42+M42+N42+O42</f>
        <v>87061.8</v>
      </c>
      <c r="E42" s="41">
        <f>E79</f>
        <v>0</v>
      </c>
      <c r="F42" s="41">
        <f>F79</f>
        <v>0</v>
      </c>
      <c r="G42" s="41">
        <f t="shared" ref="G42:L42" si="70">G79</f>
        <v>0</v>
      </c>
      <c r="H42" s="41">
        <f t="shared" si="70"/>
        <v>0</v>
      </c>
      <c r="I42" s="41">
        <f t="shared" si="70"/>
        <v>0</v>
      </c>
      <c r="J42" s="41">
        <f t="shared" si="70"/>
        <v>0</v>
      </c>
      <c r="K42" s="41">
        <f t="shared" si="70"/>
        <v>0</v>
      </c>
      <c r="L42" s="41">
        <f t="shared" si="70"/>
        <v>0</v>
      </c>
      <c r="M42" s="41">
        <f>M79</f>
        <v>87061.8</v>
      </c>
      <c r="N42" s="46">
        <f t="shared" ref="N42:O42" si="71">N79</f>
        <v>0</v>
      </c>
      <c r="O42" s="46">
        <f t="shared" si="71"/>
        <v>0</v>
      </c>
      <c r="P42" s="46">
        <f t="shared" ref="P42" si="72">P79</f>
        <v>0</v>
      </c>
    </row>
    <row r="43" spans="1:16" ht="87.75" customHeight="1" x14ac:dyDescent="0.35">
      <c r="A43" s="90"/>
      <c r="B43" s="90"/>
      <c r="C43" s="18" t="s">
        <v>46</v>
      </c>
      <c r="D43" s="41">
        <f>E43+F43+G43+H43+I43+J43+K43+L43+M43+N43+O43</f>
        <v>3897.6</v>
      </c>
      <c r="E43" s="41">
        <f>E66</f>
        <v>0</v>
      </c>
      <c r="F43" s="41">
        <f t="shared" ref="F43:O43" si="73">F66</f>
        <v>0</v>
      </c>
      <c r="G43" s="41">
        <f t="shared" si="73"/>
        <v>0</v>
      </c>
      <c r="H43" s="41">
        <f t="shared" si="73"/>
        <v>3897.6</v>
      </c>
      <c r="I43" s="41">
        <f t="shared" si="73"/>
        <v>0</v>
      </c>
      <c r="J43" s="41">
        <f t="shared" si="73"/>
        <v>0</v>
      </c>
      <c r="K43" s="41">
        <f t="shared" si="73"/>
        <v>0</v>
      </c>
      <c r="L43" s="41">
        <f t="shared" si="73"/>
        <v>0</v>
      </c>
      <c r="M43" s="41">
        <f t="shared" si="73"/>
        <v>0</v>
      </c>
      <c r="N43" s="46">
        <f t="shared" si="73"/>
        <v>0</v>
      </c>
      <c r="O43" s="46">
        <f t="shared" si="73"/>
        <v>0</v>
      </c>
      <c r="P43" s="46">
        <f t="shared" ref="P43" si="74">P66</f>
        <v>0</v>
      </c>
    </row>
    <row r="44" spans="1:16" ht="78.75" customHeight="1" x14ac:dyDescent="0.35">
      <c r="A44" s="90"/>
      <c r="B44" s="90"/>
      <c r="C44" s="18" t="s">
        <v>86</v>
      </c>
      <c r="D44" s="41">
        <f>E44+F44+G44+H44+I44+J44+K44+L44+M44+N44+O44</f>
        <v>176714.8</v>
      </c>
      <c r="E44" s="41">
        <f>E71+E78</f>
        <v>0</v>
      </c>
      <c r="F44" s="41">
        <f t="shared" ref="F44:K44" si="75">F71+F78</f>
        <v>0</v>
      </c>
      <c r="G44" s="41">
        <f t="shared" si="75"/>
        <v>0</v>
      </c>
      <c r="H44" s="41">
        <f t="shared" si="75"/>
        <v>0</v>
      </c>
      <c r="I44" s="41">
        <f t="shared" si="75"/>
        <v>0</v>
      </c>
      <c r="J44" s="41">
        <f>J71</f>
        <v>2591.1999999999998</v>
      </c>
      <c r="K44" s="41">
        <f t="shared" si="75"/>
        <v>0</v>
      </c>
      <c r="L44" s="41">
        <f>L72+L78</f>
        <v>87061.8</v>
      </c>
      <c r="M44" s="41">
        <f t="shared" ref="M44:N44" si="76">M72+M78</f>
        <v>87061.8</v>
      </c>
      <c r="N44" s="46">
        <f t="shared" si="76"/>
        <v>0</v>
      </c>
      <c r="O44" s="46">
        <f>O72+O78</f>
        <v>0</v>
      </c>
      <c r="P44" s="46">
        <f>P72+P78</f>
        <v>0</v>
      </c>
    </row>
    <row r="45" spans="1:16" ht="36" customHeight="1" x14ac:dyDescent="0.35">
      <c r="A45" s="90"/>
      <c r="B45" s="90"/>
      <c r="C45" s="18" t="s">
        <v>4</v>
      </c>
      <c r="D45" s="41">
        <f>D51+D67+D73+D92+D86</f>
        <v>57507.1</v>
      </c>
      <c r="E45" s="41">
        <f t="shared" ref="E45:J45" si="77">E51+E67+E73+E92+E86</f>
        <v>0</v>
      </c>
      <c r="F45" s="41">
        <f t="shared" si="77"/>
        <v>13187.5</v>
      </c>
      <c r="G45" s="41">
        <f t="shared" si="77"/>
        <v>20847.5</v>
      </c>
      <c r="H45" s="41">
        <f t="shared" si="77"/>
        <v>1259.2</v>
      </c>
      <c r="I45" s="41">
        <f t="shared" si="77"/>
        <v>9367.4</v>
      </c>
      <c r="J45" s="41">
        <f t="shared" si="77"/>
        <v>2000</v>
      </c>
      <c r="K45" s="41">
        <f>K51+K67+K73+K80+K92+K86</f>
        <v>2729.2000000000003</v>
      </c>
      <c r="L45" s="41">
        <f t="shared" ref="L45:O45" si="78">L51+L67+L73+L80+L92+L86</f>
        <v>2791.8</v>
      </c>
      <c r="M45" s="41">
        <f t="shared" si="78"/>
        <v>2324.1999999999998</v>
      </c>
      <c r="N45" s="46">
        <f t="shared" si="78"/>
        <v>1010.1</v>
      </c>
      <c r="O45" s="46">
        <f t="shared" si="78"/>
        <v>995.1</v>
      </c>
      <c r="P45" s="46">
        <f t="shared" ref="P45" si="79">P51+P67+P73+P80+P92+P86</f>
        <v>995.1</v>
      </c>
    </row>
    <row r="46" spans="1:16" ht="36" customHeight="1" x14ac:dyDescent="0.35">
      <c r="A46" s="90"/>
      <c r="B46" s="90"/>
      <c r="C46" s="18" t="s">
        <v>5</v>
      </c>
      <c r="D46" s="41">
        <f>D52+D68+D74+D93</f>
        <v>0</v>
      </c>
      <c r="E46" s="41">
        <f>E52+E68+E74+E93</f>
        <v>0</v>
      </c>
      <c r="F46" s="41">
        <f t="shared" ref="F46:J46" si="80">F52+F68+F74+F93</f>
        <v>0</v>
      </c>
      <c r="G46" s="41">
        <f t="shared" si="80"/>
        <v>0</v>
      </c>
      <c r="H46" s="41">
        <f t="shared" si="80"/>
        <v>0</v>
      </c>
      <c r="I46" s="41">
        <f t="shared" si="80"/>
        <v>0</v>
      </c>
      <c r="J46" s="41">
        <f t="shared" si="80"/>
        <v>0</v>
      </c>
      <c r="K46" s="41">
        <f>K52+K68+K74+K81+K87+K93</f>
        <v>0</v>
      </c>
      <c r="L46" s="41">
        <f t="shared" ref="L46:O46" si="81">L52+L68+L74+L81+L87+L93</f>
        <v>0</v>
      </c>
      <c r="M46" s="41">
        <f t="shared" si="81"/>
        <v>0</v>
      </c>
      <c r="N46" s="46">
        <f t="shared" si="81"/>
        <v>0</v>
      </c>
      <c r="O46" s="46">
        <f t="shared" si="81"/>
        <v>0</v>
      </c>
      <c r="P46" s="46">
        <f t="shared" ref="P46" si="82">P52+P68+P74+P81+P87+P93</f>
        <v>0</v>
      </c>
    </row>
    <row r="47" spans="1:16" ht="36" customHeight="1" x14ac:dyDescent="0.35">
      <c r="A47" s="90" t="s">
        <v>28</v>
      </c>
      <c r="B47" s="90" t="s">
        <v>34</v>
      </c>
      <c r="C47" s="18" t="s">
        <v>0</v>
      </c>
      <c r="D47" s="41">
        <f>E47+F47+G47+H47+I47+J47+K47+L47+M47+N47+O47+P47</f>
        <v>12719</v>
      </c>
      <c r="E47" s="41">
        <f>E48+E49+E50+E51+E52</f>
        <v>0</v>
      </c>
      <c r="F47" s="41">
        <f t="shared" ref="F47:O47" si="83">F48+F49+F50+F51+F52</f>
        <v>12719</v>
      </c>
      <c r="G47" s="41">
        <f t="shared" si="83"/>
        <v>0</v>
      </c>
      <c r="H47" s="41">
        <f t="shared" si="83"/>
        <v>0</v>
      </c>
      <c r="I47" s="41">
        <f t="shared" si="83"/>
        <v>0</v>
      </c>
      <c r="J47" s="41">
        <f t="shared" si="83"/>
        <v>0</v>
      </c>
      <c r="K47" s="41">
        <f t="shared" si="83"/>
        <v>0</v>
      </c>
      <c r="L47" s="41">
        <f t="shared" si="83"/>
        <v>0</v>
      </c>
      <c r="M47" s="41">
        <f t="shared" si="83"/>
        <v>0</v>
      </c>
      <c r="N47" s="46">
        <f t="shared" si="83"/>
        <v>0</v>
      </c>
      <c r="O47" s="46">
        <f t="shared" si="83"/>
        <v>0</v>
      </c>
      <c r="P47" s="46">
        <f t="shared" ref="P47" si="84">P48+P49+P50+P51+P52</f>
        <v>0</v>
      </c>
    </row>
    <row r="48" spans="1:16" ht="36" customHeight="1" x14ac:dyDescent="0.35">
      <c r="A48" s="90"/>
      <c r="B48" s="90"/>
      <c r="C48" s="18" t="s">
        <v>38</v>
      </c>
      <c r="D48" s="60">
        <f t="shared" ref="D48:D52" si="85">E48+F48+G48+H48+I48+J48+K48+L48+M48+N48+O48+P48</f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6">
        <v>0</v>
      </c>
      <c r="O48" s="46">
        <v>0</v>
      </c>
      <c r="P48" s="46">
        <v>0</v>
      </c>
    </row>
    <row r="49" spans="1:16" ht="36" customHeight="1" x14ac:dyDescent="0.35">
      <c r="A49" s="90"/>
      <c r="B49" s="90"/>
      <c r="C49" s="18" t="s">
        <v>40</v>
      </c>
      <c r="D49" s="60">
        <f t="shared" si="85"/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6">
        <v>0</v>
      </c>
      <c r="O49" s="46">
        <v>0</v>
      </c>
      <c r="P49" s="46">
        <v>0</v>
      </c>
    </row>
    <row r="50" spans="1:16" ht="36" customHeight="1" x14ac:dyDescent="0.35">
      <c r="A50" s="90"/>
      <c r="B50" s="90"/>
      <c r="C50" s="18" t="s">
        <v>3</v>
      </c>
      <c r="D50" s="60">
        <f t="shared" si="85"/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6">
        <v>0</v>
      </c>
      <c r="O50" s="46">
        <v>0</v>
      </c>
      <c r="P50" s="46">
        <v>0</v>
      </c>
    </row>
    <row r="51" spans="1:16" ht="36" customHeight="1" x14ac:dyDescent="0.35">
      <c r="A51" s="90"/>
      <c r="B51" s="90"/>
      <c r="C51" s="18" t="s">
        <v>4</v>
      </c>
      <c r="D51" s="60">
        <f t="shared" si="85"/>
        <v>12719</v>
      </c>
      <c r="E51" s="41">
        <v>0</v>
      </c>
      <c r="F51" s="41">
        <v>12719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6">
        <v>0</v>
      </c>
      <c r="O51" s="46">
        <v>0</v>
      </c>
      <c r="P51" s="46">
        <v>0</v>
      </c>
    </row>
    <row r="52" spans="1:16" ht="36" customHeight="1" x14ac:dyDescent="0.35">
      <c r="A52" s="90"/>
      <c r="B52" s="90"/>
      <c r="C52" s="18" t="s">
        <v>5</v>
      </c>
      <c r="D52" s="60">
        <f t="shared" si="85"/>
        <v>0</v>
      </c>
      <c r="E52" s="41">
        <v>0</v>
      </c>
      <c r="F52" s="36">
        <v>0</v>
      </c>
      <c r="G52" s="36">
        <v>0</v>
      </c>
      <c r="H52" s="36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6">
        <v>0</v>
      </c>
      <c r="O52" s="46">
        <v>0</v>
      </c>
      <c r="P52" s="46">
        <v>0</v>
      </c>
    </row>
    <row r="53" spans="1:16" ht="11.25" customHeight="1" x14ac:dyDescent="0.25">
      <c r="A53" s="90" t="s">
        <v>29</v>
      </c>
      <c r="B53" s="90" t="s">
        <v>50</v>
      </c>
      <c r="C53" s="90" t="s">
        <v>0</v>
      </c>
      <c r="D53" s="86">
        <f>D55+D56+D66+D67+D68</f>
        <v>1365242.5000000002</v>
      </c>
      <c r="E53" s="102">
        <f>E55+E56+E66+E67+E68</f>
        <v>0</v>
      </c>
      <c r="F53" s="19" t="s">
        <v>113</v>
      </c>
      <c r="G53" s="19" t="s">
        <v>114</v>
      </c>
      <c r="H53" s="87">
        <f>H55+H56+H66+H67+H68</f>
        <v>355387.4</v>
      </c>
      <c r="I53" s="103">
        <f>I55+I56+I66+I67+I68</f>
        <v>0</v>
      </c>
      <c r="J53" s="86">
        <f>J55+J56+J66+J67+J68</f>
        <v>0</v>
      </c>
      <c r="K53" s="86">
        <f t="shared" ref="K53:O53" si="86">K55+K56+K66+K67+K68</f>
        <v>0</v>
      </c>
      <c r="L53" s="86">
        <f t="shared" si="86"/>
        <v>0</v>
      </c>
      <c r="M53" s="86">
        <f t="shared" si="86"/>
        <v>0</v>
      </c>
      <c r="N53" s="101">
        <f t="shared" si="86"/>
        <v>0</v>
      </c>
      <c r="O53" s="101">
        <f t="shared" si="86"/>
        <v>0</v>
      </c>
      <c r="P53" s="101">
        <f t="shared" ref="P53" si="87">P55+P56+P66+P67+P68</f>
        <v>0</v>
      </c>
    </row>
    <row r="54" spans="1:16" ht="31.5" customHeight="1" x14ac:dyDescent="0.35">
      <c r="A54" s="90"/>
      <c r="B54" s="90"/>
      <c r="C54" s="90"/>
      <c r="D54" s="86"/>
      <c r="E54" s="102"/>
      <c r="F54" s="37">
        <v>1185718.6000000001</v>
      </c>
      <c r="G54" s="20">
        <f>G55+G57+G66+G67+G68</f>
        <v>1027181.8999999999</v>
      </c>
      <c r="H54" s="122"/>
      <c r="I54" s="103"/>
      <c r="J54" s="86"/>
      <c r="K54" s="86"/>
      <c r="L54" s="86"/>
      <c r="M54" s="86"/>
      <c r="N54" s="101"/>
      <c r="O54" s="101"/>
      <c r="P54" s="101"/>
    </row>
    <row r="55" spans="1:16" ht="36" customHeight="1" x14ac:dyDescent="0.35">
      <c r="A55" s="90"/>
      <c r="B55" s="90"/>
      <c r="C55" s="18" t="s">
        <v>38</v>
      </c>
      <c r="D55" s="41">
        <f>E55+F55+G55+H55+I55+J55+K55+L55+M55+N55+O55+P55</f>
        <v>0</v>
      </c>
      <c r="E55" s="42">
        <v>0</v>
      </c>
      <c r="F55" s="41">
        <v>0</v>
      </c>
      <c r="G55" s="41">
        <v>0</v>
      </c>
      <c r="H55" s="41">
        <v>0</v>
      </c>
      <c r="I55" s="43">
        <v>0</v>
      </c>
      <c r="J55" s="41">
        <v>0</v>
      </c>
      <c r="K55" s="41">
        <v>0</v>
      </c>
      <c r="L55" s="41">
        <v>0</v>
      </c>
      <c r="M55" s="41">
        <v>0</v>
      </c>
      <c r="N55" s="46">
        <v>0</v>
      </c>
      <c r="O55" s="46">
        <v>0</v>
      </c>
      <c r="P55" s="46">
        <v>0</v>
      </c>
    </row>
    <row r="56" spans="1:16" ht="11.25" customHeight="1" x14ac:dyDescent="0.25">
      <c r="A56" s="90"/>
      <c r="B56" s="90"/>
      <c r="C56" s="90" t="s">
        <v>126</v>
      </c>
      <c r="D56" s="87">
        <f>319719.2+669788.4+H56+I56+J56+K56+L56+M56+N56+O56+P56</f>
        <v>1340997.4000000001</v>
      </c>
      <c r="E56" s="102">
        <v>0</v>
      </c>
      <c r="F56" s="19" t="s">
        <v>113</v>
      </c>
      <c r="G56" s="19" t="s">
        <v>114</v>
      </c>
      <c r="H56" s="116">
        <f>H61+H63+H65</f>
        <v>351489.80000000005</v>
      </c>
      <c r="I56" s="103">
        <v>0</v>
      </c>
      <c r="J56" s="86">
        <v>0</v>
      </c>
      <c r="K56" s="86">
        <v>0</v>
      </c>
      <c r="L56" s="86">
        <v>0</v>
      </c>
      <c r="M56" s="86">
        <v>0</v>
      </c>
      <c r="N56" s="101">
        <v>0</v>
      </c>
      <c r="O56" s="101">
        <v>0</v>
      </c>
      <c r="P56" s="101">
        <v>0</v>
      </c>
    </row>
    <row r="57" spans="1:16" ht="26.25" customHeight="1" x14ac:dyDescent="0.35">
      <c r="A57" s="90"/>
      <c r="B57" s="90"/>
      <c r="C57" s="90"/>
      <c r="D57" s="88"/>
      <c r="E57" s="102"/>
      <c r="F57" s="37">
        <v>1185718.6000000001</v>
      </c>
      <c r="G57" s="37">
        <f>G60+G62+G64</f>
        <v>1006834.3999999999</v>
      </c>
      <c r="H57" s="117"/>
      <c r="I57" s="103"/>
      <c r="J57" s="86"/>
      <c r="K57" s="86"/>
      <c r="L57" s="86"/>
      <c r="M57" s="86"/>
      <c r="N57" s="101"/>
      <c r="O57" s="101"/>
      <c r="P57" s="101"/>
    </row>
    <row r="58" spans="1:16" ht="12" customHeight="1" x14ac:dyDescent="0.25">
      <c r="A58" s="90"/>
      <c r="B58" s="90"/>
      <c r="C58" s="90" t="s">
        <v>42</v>
      </c>
      <c r="D58" s="86">
        <f>G59+H59</f>
        <v>1162163.1000000001</v>
      </c>
      <c r="E58" s="102">
        <v>0</v>
      </c>
      <c r="F58" s="86">
        <v>0</v>
      </c>
      <c r="G58" s="19" t="s">
        <v>113</v>
      </c>
      <c r="H58" s="19" t="s">
        <v>114</v>
      </c>
      <c r="I58" s="103">
        <v>0</v>
      </c>
      <c r="J58" s="86">
        <v>0</v>
      </c>
      <c r="K58" s="86">
        <v>0</v>
      </c>
      <c r="L58" s="86">
        <v>0</v>
      </c>
      <c r="M58" s="86">
        <v>0</v>
      </c>
      <c r="N58" s="101">
        <v>0</v>
      </c>
      <c r="O58" s="101">
        <v>0</v>
      </c>
      <c r="P58" s="101">
        <v>0</v>
      </c>
    </row>
    <row r="59" spans="1:16" ht="31.5" customHeight="1" x14ac:dyDescent="0.35">
      <c r="A59" s="90"/>
      <c r="B59" s="90"/>
      <c r="C59" s="90"/>
      <c r="D59" s="86"/>
      <c r="E59" s="102"/>
      <c r="F59" s="86"/>
      <c r="G59" s="37">
        <v>865999.4</v>
      </c>
      <c r="H59" s="37">
        <v>296163.7</v>
      </c>
      <c r="I59" s="103"/>
      <c r="J59" s="86"/>
      <c r="K59" s="86"/>
      <c r="L59" s="86"/>
      <c r="M59" s="86"/>
      <c r="N59" s="101"/>
      <c r="O59" s="101"/>
      <c r="P59" s="101"/>
    </row>
    <row r="60" spans="1:16" ht="21.75" customHeight="1" x14ac:dyDescent="0.25">
      <c r="A60" s="90"/>
      <c r="B60" s="90"/>
      <c r="C60" s="90" t="s">
        <v>44</v>
      </c>
      <c r="D60" s="86">
        <f>537964.6+H61</f>
        <v>570584.6</v>
      </c>
      <c r="E60" s="102">
        <v>0</v>
      </c>
      <c r="F60" s="86">
        <v>0</v>
      </c>
      <c r="G60" s="87">
        <v>595334.19999999995</v>
      </c>
      <c r="H60" s="21">
        <v>3</v>
      </c>
      <c r="I60" s="103">
        <v>0</v>
      </c>
      <c r="J60" s="86">
        <v>0</v>
      </c>
      <c r="K60" s="86">
        <v>0</v>
      </c>
      <c r="L60" s="86">
        <v>0</v>
      </c>
      <c r="M60" s="86">
        <v>0</v>
      </c>
      <c r="N60" s="101">
        <v>0</v>
      </c>
      <c r="O60" s="101">
        <v>0</v>
      </c>
      <c r="P60" s="101">
        <v>0</v>
      </c>
    </row>
    <row r="61" spans="1:16" ht="58.5" customHeight="1" x14ac:dyDescent="0.35">
      <c r="A61" s="90"/>
      <c r="B61" s="90"/>
      <c r="C61" s="90"/>
      <c r="D61" s="86"/>
      <c r="E61" s="102"/>
      <c r="F61" s="86"/>
      <c r="G61" s="88"/>
      <c r="H61" s="37">
        <v>32620</v>
      </c>
      <c r="I61" s="103"/>
      <c r="J61" s="86"/>
      <c r="K61" s="86"/>
      <c r="L61" s="86"/>
      <c r="M61" s="86"/>
      <c r="N61" s="101"/>
      <c r="O61" s="101"/>
      <c r="P61" s="101"/>
    </row>
    <row r="62" spans="1:16" ht="21.75" customHeight="1" x14ac:dyDescent="0.25">
      <c r="A62" s="90"/>
      <c r="B62" s="90"/>
      <c r="C62" s="90" t="s">
        <v>43</v>
      </c>
      <c r="D62" s="86">
        <f>45421.7+H63</f>
        <v>89143.6</v>
      </c>
      <c r="E62" s="86">
        <v>0</v>
      </c>
      <c r="F62" s="88">
        <v>0</v>
      </c>
      <c r="G62" s="105">
        <v>49500.2</v>
      </c>
      <c r="H62" s="21">
        <v>3</v>
      </c>
      <c r="I62" s="103">
        <v>0</v>
      </c>
      <c r="J62" s="86">
        <v>0</v>
      </c>
      <c r="K62" s="86">
        <v>0</v>
      </c>
      <c r="L62" s="86">
        <v>0</v>
      </c>
      <c r="M62" s="86">
        <v>0</v>
      </c>
      <c r="N62" s="101">
        <v>0</v>
      </c>
      <c r="O62" s="101">
        <v>0</v>
      </c>
      <c r="P62" s="101">
        <v>0</v>
      </c>
    </row>
    <row r="63" spans="1:16" ht="59.25" customHeight="1" x14ac:dyDescent="0.35">
      <c r="A63" s="90"/>
      <c r="B63" s="90"/>
      <c r="C63" s="90"/>
      <c r="D63" s="86"/>
      <c r="E63" s="86"/>
      <c r="F63" s="86"/>
      <c r="G63" s="102"/>
      <c r="H63" s="37">
        <v>43721.9</v>
      </c>
      <c r="I63" s="103"/>
      <c r="J63" s="86"/>
      <c r="K63" s="86"/>
      <c r="L63" s="86"/>
      <c r="M63" s="86"/>
      <c r="N63" s="101"/>
      <c r="O63" s="101"/>
      <c r="P63" s="101"/>
    </row>
    <row r="64" spans="1:16" ht="14.25" customHeight="1" x14ac:dyDescent="0.25">
      <c r="A64" s="90"/>
      <c r="B64" s="90"/>
      <c r="C64" s="90" t="s">
        <v>45</v>
      </c>
      <c r="D64" s="86">
        <f>86402.1+H65</f>
        <v>361550</v>
      </c>
      <c r="E64" s="86">
        <v>0</v>
      </c>
      <c r="F64" s="86">
        <v>0</v>
      </c>
      <c r="G64" s="102">
        <v>362000</v>
      </c>
      <c r="H64" s="21">
        <v>3</v>
      </c>
      <c r="I64" s="103">
        <v>0</v>
      </c>
      <c r="J64" s="86">
        <v>0</v>
      </c>
      <c r="K64" s="86">
        <v>0</v>
      </c>
      <c r="L64" s="86">
        <v>0</v>
      </c>
      <c r="M64" s="86">
        <v>0</v>
      </c>
      <c r="N64" s="101">
        <v>0</v>
      </c>
      <c r="O64" s="101">
        <v>0</v>
      </c>
      <c r="P64" s="101">
        <v>0</v>
      </c>
    </row>
    <row r="65" spans="1:16" ht="39" customHeight="1" x14ac:dyDescent="0.35">
      <c r="A65" s="90"/>
      <c r="B65" s="90"/>
      <c r="C65" s="90"/>
      <c r="D65" s="86"/>
      <c r="E65" s="86"/>
      <c r="F65" s="86"/>
      <c r="G65" s="102"/>
      <c r="H65" s="37">
        <v>275147.90000000002</v>
      </c>
      <c r="I65" s="103"/>
      <c r="J65" s="86"/>
      <c r="K65" s="86"/>
      <c r="L65" s="86"/>
      <c r="M65" s="86"/>
      <c r="N65" s="101"/>
      <c r="O65" s="101"/>
      <c r="P65" s="101"/>
    </row>
    <row r="66" spans="1:16" ht="73.5" customHeight="1" x14ac:dyDescent="0.35">
      <c r="A66" s="90"/>
      <c r="B66" s="90"/>
      <c r="C66" s="18" t="s">
        <v>46</v>
      </c>
      <c r="D66" s="41">
        <f>E66+F66+G66+H66+I66+J66+K66</f>
        <v>3897.6</v>
      </c>
      <c r="E66" s="41">
        <v>0</v>
      </c>
      <c r="F66" s="41">
        <v>0</v>
      </c>
      <c r="G66" s="41">
        <v>0</v>
      </c>
      <c r="H66" s="41">
        <v>3897.6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6">
        <v>0</v>
      </c>
      <c r="O66" s="46">
        <v>0</v>
      </c>
      <c r="P66" s="46">
        <v>0</v>
      </c>
    </row>
    <row r="67" spans="1:16" ht="54" customHeight="1" x14ac:dyDescent="0.35">
      <c r="A67" s="90"/>
      <c r="B67" s="90"/>
      <c r="C67" s="18" t="s">
        <v>4</v>
      </c>
      <c r="D67" s="41">
        <f>E67+F67+G67+H67+I67+J67+K67+L67+M67+N67+O67</f>
        <v>20347.5</v>
      </c>
      <c r="E67" s="41">
        <v>0</v>
      </c>
      <c r="F67" s="41">
        <v>0</v>
      </c>
      <c r="G67" s="41">
        <v>20347.5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6">
        <v>0</v>
      </c>
      <c r="O67" s="46">
        <v>0</v>
      </c>
      <c r="P67" s="46">
        <v>0</v>
      </c>
    </row>
    <row r="68" spans="1:16" ht="45.75" customHeight="1" x14ac:dyDescent="0.35">
      <c r="A68" s="90"/>
      <c r="B68" s="90"/>
      <c r="C68" s="18" t="s">
        <v>5</v>
      </c>
      <c r="D68" s="41">
        <f>E68+F68+G68+H68+I68+J68+K68+L68+M68+N68+O68</f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6">
        <v>0</v>
      </c>
      <c r="O68" s="46">
        <v>0</v>
      </c>
      <c r="P68" s="46">
        <v>0</v>
      </c>
    </row>
    <row r="69" spans="1:16" ht="36" customHeight="1" x14ac:dyDescent="0.35">
      <c r="A69" s="90" t="s">
        <v>36</v>
      </c>
      <c r="B69" s="90" t="s">
        <v>103</v>
      </c>
      <c r="C69" s="18" t="s">
        <v>0</v>
      </c>
      <c r="D69" s="41">
        <f>E69+F69+G69+H69+I69+J69+K69+L69+M69+N69+O69</f>
        <v>277125.90000000002</v>
      </c>
      <c r="E69" s="41">
        <f t="shared" ref="E69:K69" si="88">E70+E71+E73+E74</f>
        <v>0</v>
      </c>
      <c r="F69" s="41">
        <f t="shared" si="88"/>
        <v>0</v>
      </c>
      <c r="G69" s="41">
        <f t="shared" si="88"/>
        <v>0</v>
      </c>
      <c r="H69" s="41">
        <f t="shared" si="88"/>
        <v>95590.399999999994</v>
      </c>
      <c r="I69" s="41">
        <f t="shared" si="88"/>
        <v>36530.6</v>
      </c>
      <c r="J69" s="41">
        <f t="shared" si="88"/>
        <v>145004.90000000002</v>
      </c>
      <c r="K69" s="41">
        <f t="shared" si="88"/>
        <v>0</v>
      </c>
      <c r="L69" s="41">
        <f t="shared" ref="L69:P69" si="89">L70+L72+L73+L74</f>
        <v>0</v>
      </c>
      <c r="M69" s="41">
        <f t="shared" si="89"/>
        <v>0</v>
      </c>
      <c r="N69" s="46">
        <f t="shared" si="89"/>
        <v>0</v>
      </c>
      <c r="O69" s="46">
        <f t="shared" si="89"/>
        <v>0</v>
      </c>
      <c r="P69" s="47">
        <f t="shared" si="89"/>
        <v>0</v>
      </c>
    </row>
    <row r="70" spans="1:16" ht="36" customHeight="1" x14ac:dyDescent="0.35">
      <c r="A70" s="90"/>
      <c r="B70" s="90"/>
      <c r="C70" s="18" t="s">
        <v>38</v>
      </c>
      <c r="D70" s="41">
        <f>E70+F70+G70+H70+I70+J70+K70+L70+M70+N70+O70</f>
        <v>274534.7</v>
      </c>
      <c r="E70" s="41">
        <v>0</v>
      </c>
      <c r="F70" s="41">
        <v>0</v>
      </c>
      <c r="G70" s="41">
        <v>0</v>
      </c>
      <c r="H70" s="41">
        <v>95590.399999999994</v>
      </c>
      <c r="I70" s="41">
        <v>36530.6</v>
      </c>
      <c r="J70" s="41">
        <v>142413.70000000001</v>
      </c>
      <c r="K70" s="41">
        <v>0</v>
      </c>
      <c r="L70" s="36">
        <v>0</v>
      </c>
      <c r="M70" s="36">
        <v>0</v>
      </c>
      <c r="N70" s="48">
        <v>0</v>
      </c>
      <c r="O70" s="48">
        <v>0</v>
      </c>
      <c r="P70" s="50">
        <v>0</v>
      </c>
    </row>
    <row r="71" spans="1:16" ht="12.75" customHeight="1" x14ac:dyDescent="0.35">
      <c r="A71" s="90"/>
      <c r="B71" s="90"/>
      <c r="C71" s="91" t="s">
        <v>3</v>
      </c>
      <c r="D71" s="87">
        <f>E71+F71+G71+H71+I71+J71+K71+L72+M72+N72+O72</f>
        <v>2591.1999999999998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2591.1999999999998</v>
      </c>
      <c r="K71" s="104">
        <v>0</v>
      </c>
      <c r="L71" s="22"/>
      <c r="M71" s="36"/>
      <c r="N71" s="48"/>
      <c r="O71" s="48"/>
      <c r="P71" s="48"/>
    </row>
    <row r="72" spans="1:16" ht="36" customHeight="1" x14ac:dyDescent="0.35">
      <c r="A72" s="90"/>
      <c r="B72" s="90"/>
      <c r="C72" s="92"/>
      <c r="D72" s="88"/>
      <c r="E72" s="88"/>
      <c r="F72" s="88"/>
      <c r="G72" s="88"/>
      <c r="H72" s="88"/>
      <c r="I72" s="88"/>
      <c r="J72" s="88"/>
      <c r="K72" s="105"/>
      <c r="L72" s="39">
        <v>0</v>
      </c>
      <c r="M72" s="37">
        <v>0</v>
      </c>
      <c r="N72" s="49">
        <v>0</v>
      </c>
      <c r="O72" s="49">
        <v>0</v>
      </c>
      <c r="P72" s="49">
        <v>0</v>
      </c>
    </row>
    <row r="73" spans="1:16" ht="36" customHeight="1" x14ac:dyDescent="0.35">
      <c r="A73" s="90"/>
      <c r="B73" s="90"/>
      <c r="C73" s="18" t="s">
        <v>4</v>
      </c>
      <c r="D73" s="41">
        <f>E73+F73+G73+H73+I73+J73+K73+L73+M73+N73+O73</f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37">
        <v>0</v>
      </c>
      <c r="M73" s="37">
        <v>0</v>
      </c>
      <c r="N73" s="49">
        <v>0</v>
      </c>
      <c r="O73" s="49">
        <v>0</v>
      </c>
      <c r="P73" s="49">
        <v>0</v>
      </c>
    </row>
    <row r="74" spans="1:16" ht="36" customHeight="1" x14ac:dyDescent="0.35">
      <c r="A74" s="90"/>
      <c r="B74" s="90"/>
      <c r="C74" s="18" t="s">
        <v>5</v>
      </c>
      <c r="D74" s="41">
        <f>E74+F74+G74+H74+I74+J74+K74+L74+M74+N74+O74</f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6">
        <v>0</v>
      </c>
      <c r="O74" s="46">
        <v>0</v>
      </c>
      <c r="P74" s="46">
        <v>0</v>
      </c>
    </row>
    <row r="75" spans="1:16" ht="36" customHeight="1" x14ac:dyDescent="0.35">
      <c r="A75" s="91" t="s">
        <v>51</v>
      </c>
      <c r="B75" s="91" t="s">
        <v>102</v>
      </c>
      <c r="C75" s="18" t="s">
        <v>0</v>
      </c>
      <c r="D75" s="41">
        <f>E75+F75+G75+H75+I75+J75+K75+L75+M75+N75+O75</f>
        <v>174123.6</v>
      </c>
      <c r="E75" s="41">
        <f>E76+E78+E80+E81</f>
        <v>0</v>
      </c>
      <c r="F75" s="41">
        <f t="shared" ref="F75:P75" si="90">F76+F78+F80+F81</f>
        <v>0</v>
      </c>
      <c r="G75" s="41">
        <f t="shared" si="90"/>
        <v>0</v>
      </c>
      <c r="H75" s="41">
        <f t="shared" si="90"/>
        <v>0</v>
      </c>
      <c r="I75" s="41">
        <f t="shared" si="90"/>
        <v>0</v>
      </c>
      <c r="J75" s="41">
        <f t="shared" si="90"/>
        <v>0</v>
      </c>
      <c r="K75" s="41">
        <f t="shared" si="90"/>
        <v>0</v>
      </c>
      <c r="L75" s="41">
        <f t="shared" si="90"/>
        <v>87061.8</v>
      </c>
      <c r="M75" s="41">
        <f>M76+M78+M80+M81</f>
        <v>87061.8</v>
      </c>
      <c r="N75" s="59">
        <f t="shared" si="90"/>
        <v>0</v>
      </c>
      <c r="O75" s="59">
        <f t="shared" si="90"/>
        <v>0</v>
      </c>
      <c r="P75" s="59">
        <f t="shared" si="90"/>
        <v>0</v>
      </c>
    </row>
    <row r="76" spans="1:16" ht="36" customHeight="1" x14ac:dyDescent="0.35">
      <c r="A76" s="124"/>
      <c r="B76" s="124"/>
      <c r="C76" s="18" t="s">
        <v>38</v>
      </c>
      <c r="D76" s="36">
        <f>E76+F76+G76+H76+I76+J76+K76+L76+M76+N76+O76</f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56">
        <v>0</v>
      </c>
      <c r="O76" s="56">
        <v>0</v>
      </c>
      <c r="P76" s="56">
        <v>0</v>
      </c>
    </row>
    <row r="77" spans="1:16" ht="15" customHeight="1" x14ac:dyDescent="0.35">
      <c r="A77" s="124"/>
      <c r="B77" s="124"/>
      <c r="C77" s="109" t="s">
        <v>127</v>
      </c>
      <c r="D77" s="38"/>
      <c r="E77" s="36"/>
      <c r="F77" s="36"/>
      <c r="G77" s="36"/>
      <c r="H77" s="36"/>
      <c r="I77" s="36"/>
      <c r="J77" s="36"/>
      <c r="K77" s="36"/>
      <c r="L77" s="36"/>
      <c r="M77" s="21"/>
      <c r="N77" s="56"/>
      <c r="O77" s="56"/>
      <c r="P77" s="56"/>
    </row>
    <row r="78" spans="1:16" ht="36" customHeight="1" x14ac:dyDescent="0.35">
      <c r="A78" s="124"/>
      <c r="B78" s="124"/>
      <c r="C78" s="110"/>
      <c r="D78" s="39">
        <f>E78+F78+G78+H78+I78+J78+K78+0+M78+N78+O78</f>
        <v>87061.8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87061.8</v>
      </c>
      <c r="M78" s="37">
        <v>87061.8</v>
      </c>
      <c r="N78" s="57">
        <v>0</v>
      </c>
      <c r="O78" s="57">
        <v>0</v>
      </c>
      <c r="P78" s="57">
        <v>0</v>
      </c>
    </row>
    <row r="79" spans="1:16" ht="36" customHeight="1" x14ac:dyDescent="0.35">
      <c r="A79" s="124"/>
      <c r="B79" s="124"/>
      <c r="C79" s="23" t="s">
        <v>42</v>
      </c>
      <c r="D79" s="37">
        <f t="shared" ref="D79:D81" si="91">E79+F79+G79+H79+I79+J79+K79+L79+M79+N79+O79</f>
        <v>87061.8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87061.8</v>
      </c>
      <c r="N79" s="57">
        <v>0</v>
      </c>
      <c r="O79" s="57">
        <v>0</v>
      </c>
      <c r="P79" s="57">
        <v>0</v>
      </c>
    </row>
    <row r="80" spans="1:16" ht="36" customHeight="1" x14ac:dyDescent="0.35">
      <c r="A80" s="124"/>
      <c r="B80" s="124"/>
      <c r="C80" s="18" t="s">
        <v>4</v>
      </c>
      <c r="D80" s="37">
        <f t="shared" si="91"/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57">
        <v>0</v>
      </c>
      <c r="O80" s="57">
        <v>0</v>
      </c>
      <c r="P80" s="57">
        <v>0</v>
      </c>
    </row>
    <row r="81" spans="1:16" ht="36" customHeight="1" x14ac:dyDescent="0.35">
      <c r="A81" s="92"/>
      <c r="B81" s="92"/>
      <c r="C81" s="18" t="s">
        <v>5</v>
      </c>
      <c r="D81" s="41">
        <f t="shared" si="91"/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59">
        <v>0</v>
      </c>
      <c r="O81" s="59">
        <v>0</v>
      </c>
      <c r="P81" s="59">
        <v>0</v>
      </c>
    </row>
    <row r="82" spans="1:16" ht="36" customHeight="1" x14ac:dyDescent="0.35">
      <c r="A82" s="90" t="s">
        <v>89</v>
      </c>
      <c r="B82" s="90" t="s">
        <v>35</v>
      </c>
      <c r="C82" s="18" t="s">
        <v>0</v>
      </c>
      <c r="D82" s="41">
        <f>E82+F82+G82+H82+I82+J82+K82+L82+M82+N82+O82+P82</f>
        <v>24294.299999999996</v>
      </c>
      <c r="E82" s="41">
        <f>E83+E84+E85+E86+E87</f>
        <v>0</v>
      </c>
      <c r="F82" s="41">
        <f>F83+F84+F85+F86+F87</f>
        <v>468.5</v>
      </c>
      <c r="G82" s="41">
        <f t="shared" ref="G82:O82" si="92">G83+G84+G85+G86+G87</f>
        <v>500</v>
      </c>
      <c r="H82" s="41">
        <f t="shared" si="92"/>
        <v>1259.2</v>
      </c>
      <c r="I82" s="41">
        <f t="shared" si="92"/>
        <v>9367.4</v>
      </c>
      <c r="J82" s="41">
        <f t="shared" si="92"/>
        <v>2000</v>
      </c>
      <c r="K82" s="41">
        <f t="shared" si="92"/>
        <v>2582.9</v>
      </c>
      <c r="L82" s="41">
        <f t="shared" si="92"/>
        <v>2791.8</v>
      </c>
      <c r="M82" s="41">
        <f t="shared" si="92"/>
        <v>2324.1999999999998</v>
      </c>
      <c r="N82" s="59">
        <f t="shared" si="92"/>
        <v>1010.1</v>
      </c>
      <c r="O82" s="59">
        <f t="shared" si="92"/>
        <v>995.1</v>
      </c>
      <c r="P82" s="59">
        <f t="shared" ref="P82" si="93">P83+P84+P85+P86+P87</f>
        <v>995.1</v>
      </c>
    </row>
    <row r="83" spans="1:16" ht="36" customHeight="1" x14ac:dyDescent="0.35">
      <c r="A83" s="90"/>
      <c r="B83" s="90"/>
      <c r="C83" s="18" t="s">
        <v>38</v>
      </c>
      <c r="D83" s="60">
        <f t="shared" ref="D83:D87" si="94">E83+F83+G83+H83+I83+J83+K83+L83+M83+N83+O83+P83</f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59">
        <v>0</v>
      </c>
      <c r="O83" s="59">
        <v>0</v>
      </c>
      <c r="P83" s="59">
        <v>0</v>
      </c>
    </row>
    <row r="84" spans="1:16" ht="36" customHeight="1" x14ac:dyDescent="0.35">
      <c r="A84" s="90"/>
      <c r="B84" s="90"/>
      <c r="C84" s="18" t="s">
        <v>40</v>
      </c>
      <c r="D84" s="60">
        <f t="shared" si="94"/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59">
        <v>0</v>
      </c>
      <c r="O84" s="59">
        <v>0</v>
      </c>
      <c r="P84" s="59">
        <v>0</v>
      </c>
    </row>
    <row r="85" spans="1:16" ht="36" customHeight="1" x14ac:dyDescent="0.35">
      <c r="A85" s="90"/>
      <c r="B85" s="90"/>
      <c r="C85" s="18" t="s">
        <v>3</v>
      </c>
      <c r="D85" s="60">
        <f t="shared" si="94"/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59">
        <v>0</v>
      </c>
      <c r="O85" s="59">
        <v>0</v>
      </c>
      <c r="P85" s="59">
        <v>0</v>
      </c>
    </row>
    <row r="86" spans="1:16" ht="36" customHeight="1" x14ac:dyDescent="0.35">
      <c r="A86" s="90"/>
      <c r="B86" s="90"/>
      <c r="C86" s="18" t="s">
        <v>4</v>
      </c>
      <c r="D86" s="60">
        <f t="shared" si="94"/>
        <v>24294.299999999996</v>
      </c>
      <c r="E86" s="41">
        <v>0</v>
      </c>
      <c r="F86" s="41">
        <v>468.5</v>
      </c>
      <c r="G86" s="41">
        <v>500</v>
      </c>
      <c r="H86" s="41">
        <v>1259.2</v>
      </c>
      <c r="I86" s="41">
        <v>9367.4</v>
      </c>
      <c r="J86" s="41">
        <v>2000</v>
      </c>
      <c r="K86" s="41">
        <v>2582.9</v>
      </c>
      <c r="L86" s="41">
        <v>2791.8</v>
      </c>
      <c r="M86" s="41">
        <v>2324.1999999999998</v>
      </c>
      <c r="N86" s="59">
        <v>1010.1</v>
      </c>
      <c r="O86" s="59">
        <v>995.1</v>
      </c>
      <c r="P86" s="59">
        <v>995.1</v>
      </c>
    </row>
    <row r="87" spans="1:16" ht="36" customHeight="1" x14ac:dyDescent="0.35">
      <c r="A87" s="90"/>
      <c r="B87" s="90"/>
      <c r="C87" s="18" t="s">
        <v>5</v>
      </c>
      <c r="D87" s="60">
        <f t="shared" si="94"/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59">
        <v>0</v>
      </c>
      <c r="O87" s="59">
        <v>0</v>
      </c>
      <c r="P87" s="59">
        <v>0</v>
      </c>
    </row>
    <row r="88" spans="1:16" ht="36" customHeight="1" x14ac:dyDescent="0.35">
      <c r="A88" s="90" t="s">
        <v>104</v>
      </c>
      <c r="B88" s="90" t="s">
        <v>90</v>
      </c>
      <c r="C88" s="18" t="s">
        <v>0</v>
      </c>
      <c r="D88" s="41">
        <f>E88+F88+G88+H88+I88+J88+K88+L88+M88+N88+O88+P88</f>
        <v>146.30000000000001</v>
      </c>
      <c r="E88" s="41">
        <f>E89+E90+E91+E92+E93</f>
        <v>0</v>
      </c>
      <c r="F88" s="41">
        <f>F89+F90+F91+F92+F93</f>
        <v>0</v>
      </c>
      <c r="G88" s="41">
        <f t="shared" ref="G88:O88" si="95">G89+G90+G91+G92+G93</f>
        <v>0</v>
      </c>
      <c r="H88" s="41">
        <f t="shared" si="95"/>
        <v>0</v>
      </c>
      <c r="I88" s="41">
        <f t="shared" si="95"/>
        <v>0</v>
      </c>
      <c r="J88" s="41">
        <f t="shared" si="95"/>
        <v>0</v>
      </c>
      <c r="K88" s="41">
        <f t="shared" si="95"/>
        <v>146.30000000000001</v>
      </c>
      <c r="L88" s="41">
        <f t="shared" si="95"/>
        <v>0</v>
      </c>
      <c r="M88" s="41">
        <f t="shared" si="95"/>
        <v>0</v>
      </c>
      <c r="N88" s="59">
        <f t="shared" si="95"/>
        <v>0</v>
      </c>
      <c r="O88" s="59">
        <f t="shared" si="95"/>
        <v>0</v>
      </c>
      <c r="P88" s="59">
        <f t="shared" ref="P88" si="96">P89+P90+P91+P92+P93</f>
        <v>0</v>
      </c>
    </row>
    <row r="89" spans="1:16" ht="36" customHeight="1" x14ac:dyDescent="0.35">
      <c r="A89" s="90"/>
      <c r="B89" s="90"/>
      <c r="C89" s="18" t="s">
        <v>38</v>
      </c>
      <c r="D89" s="60">
        <f t="shared" ref="D89:D93" si="97">E89+F89+G89+H89+I89+J89+K89+L89+M89+N89+O89+P89</f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6">
        <v>0</v>
      </c>
      <c r="O89" s="46">
        <v>0</v>
      </c>
      <c r="P89" s="46">
        <v>0</v>
      </c>
    </row>
    <row r="90" spans="1:16" ht="36" customHeight="1" x14ac:dyDescent="0.35">
      <c r="A90" s="90"/>
      <c r="B90" s="90"/>
      <c r="C90" s="18" t="s">
        <v>40</v>
      </c>
      <c r="D90" s="60">
        <f t="shared" si="97"/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6">
        <v>0</v>
      </c>
      <c r="O90" s="46">
        <v>0</v>
      </c>
      <c r="P90" s="46">
        <v>0</v>
      </c>
    </row>
    <row r="91" spans="1:16" ht="36" customHeight="1" x14ac:dyDescent="0.35">
      <c r="A91" s="90"/>
      <c r="B91" s="90"/>
      <c r="C91" s="18" t="s">
        <v>3</v>
      </c>
      <c r="D91" s="60">
        <f t="shared" si="97"/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6">
        <v>0</v>
      </c>
      <c r="O91" s="46">
        <v>0</v>
      </c>
      <c r="P91" s="46">
        <v>0</v>
      </c>
    </row>
    <row r="92" spans="1:16" ht="36" customHeight="1" x14ac:dyDescent="0.35">
      <c r="A92" s="90"/>
      <c r="B92" s="90"/>
      <c r="C92" s="18" t="s">
        <v>4</v>
      </c>
      <c r="D92" s="60">
        <f t="shared" si="97"/>
        <v>146.30000000000001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146.30000000000001</v>
      </c>
      <c r="L92" s="41">
        <v>0</v>
      </c>
      <c r="M92" s="41">
        <v>0</v>
      </c>
      <c r="N92" s="46">
        <v>0</v>
      </c>
      <c r="O92" s="46">
        <v>0</v>
      </c>
      <c r="P92" s="46">
        <v>0</v>
      </c>
    </row>
    <row r="93" spans="1:16" ht="36" customHeight="1" x14ac:dyDescent="0.35">
      <c r="A93" s="90"/>
      <c r="B93" s="90"/>
      <c r="C93" s="18" t="s">
        <v>5</v>
      </c>
      <c r="D93" s="60">
        <f t="shared" si="97"/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6">
        <v>0</v>
      </c>
      <c r="O93" s="46">
        <v>0</v>
      </c>
      <c r="P93" s="46">
        <v>0</v>
      </c>
    </row>
    <row r="94" spans="1:16" ht="36" customHeight="1" x14ac:dyDescent="0.35">
      <c r="A94" s="90" t="s">
        <v>57</v>
      </c>
      <c r="B94" s="90" t="s">
        <v>88</v>
      </c>
      <c r="C94" s="18" t="s">
        <v>0</v>
      </c>
      <c r="D94" s="41">
        <f>D113</f>
        <v>831130.10700000008</v>
      </c>
      <c r="E94" s="41">
        <f>E113</f>
        <v>0</v>
      </c>
      <c r="F94" s="41">
        <f t="shared" ref="F94:K94" si="98">F113</f>
        <v>0</v>
      </c>
      <c r="G94" s="41">
        <f t="shared" si="98"/>
        <v>0</v>
      </c>
      <c r="H94" s="41">
        <f>H113</f>
        <v>0</v>
      </c>
      <c r="I94" s="41">
        <f>I113</f>
        <v>74314</v>
      </c>
      <c r="J94" s="41">
        <f t="shared" si="98"/>
        <v>105966.39999999998</v>
      </c>
      <c r="K94" s="41">
        <f t="shared" si="98"/>
        <v>337043.98</v>
      </c>
      <c r="L94" s="41">
        <f t="shared" ref="L94:P94" si="99">L113</f>
        <v>428218.6</v>
      </c>
      <c r="M94" s="41">
        <f t="shared" si="99"/>
        <v>264855.30699999997</v>
      </c>
      <c r="N94" s="46">
        <f t="shared" si="99"/>
        <v>6280</v>
      </c>
      <c r="O94" s="46">
        <f t="shared" si="99"/>
        <v>0</v>
      </c>
      <c r="P94" s="46">
        <f t="shared" si="99"/>
        <v>0</v>
      </c>
    </row>
    <row r="95" spans="1:16" ht="36" customHeight="1" x14ac:dyDescent="0.35">
      <c r="A95" s="90"/>
      <c r="B95" s="90"/>
      <c r="C95" s="18" t="s">
        <v>38</v>
      </c>
      <c r="D95" s="41">
        <f>D114</f>
        <v>0</v>
      </c>
      <c r="E95" s="41">
        <f t="shared" ref="E95:P95" si="100">E114</f>
        <v>0</v>
      </c>
      <c r="F95" s="41">
        <f t="shared" si="100"/>
        <v>0</v>
      </c>
      <c r="G95" s="41">
        <f t="shared" si="100"/>
        <v>0</v>
      </c>
      <c r="H95" s="41">
        <f t="shared" si="100"/>
        <v>0</v>
      </c>
      <c r="I95" s="41">
        <f t="shared" si="100"/>
        <v>0</v>
      </c>
      <c r="J95" s="41">
        <f t="shared" si="100"/>
        <v>0</v>
      </c>
      <c r="K95" s="41">
        <f t="shared" si="100"/>
        <v>0</v>
      </c>
      <c r="L95" s="41">
        <f t="shared" si="100"/>
        <v>0</v>
      </c>
      <c r="M95" s="36">
        <f t="shared" si="100"/>
        <v>0</v>
      </c>
      <c r="N95" s="46">
        <f t="shared" si="100"/>
        <v>0</v>
      </c>
      <c r="O95" s="46">
        <f t="shared" si="100"/>
        <v>0</v>
      </c>
      <c r="P95" s="46">
        <f t="shared" si="100"/>
        <v>0</v>
      </c>
    </row>
    <row r="96" spans="1:16" ht="15.75" customHeight="1" x14ac:dyDescent="0.35">
      <c r="A96" s="90"/>
      <c r="B96" s="90"/>
      <c r="C96" s="91" t="s">
        <v>126</v>
      </c>
      <c r="D96" s="87">
        <f>D115</f>
        <v>773975.62699999998</v>
      </c>
      <c r="E96" s="87">
        <f t="shared" ref="E96:J96" si="101">E115</f>
        <v>0</v>
      </c>
      <c r="F96" s="87">
        <f t="shared" si="101"/>
        <v>0</v>
      </c>
      <c r="G96" s="87">
        <f t="shared" si="101"/>
        <v>0</v>
      </c>
      <c r="H96" s="87">
        <f t="shared" si="101"/>
        <v>0</v>
      </c>
      <c r="I96" s="87">
        <f t="shared" si="101"/>
        <v>68724.5</v>
      </c>
      <c r="J96" s="87">
        <f t="shared" si="101"/>
        <v>101682.79999999999</v>
      </c>
      <c r="K96" s="87">
        <f>K116</f>
        <v>307483.18</v>
      </c>
      <c r="L96" s="104">
        <f>L116</f>
        <v>416244.69999999995</v>
      </c>
      <c r="M96" s="24"/>
      <c r="N96" s="95">
        <f>N116</f>
        <v>0</v>
      </c>
      <c r="O96" s="93">
        <f>O115</f>
        <v>0</v>
      </c>
      <c r="P96" s="93">
        <f>P115</f>
        <v>0</v>
      </c>
    </row>
    <row r="97" spans="1:16" ht="29.25" customHeight="1" x14ac:dyDescent="0.35">
      <c r="A97" s="90"/>
      <c r="B97" s="90"/>
      <c r="C97" s="92"/>
      <c r="D97" s="88"/>
      <c r="E97" s="88"/>
      <c r="F97" s="88"/>
      <c r="G97" s="88"/>
      <c r="H97" s="88"/>
      <c r="I97" s="88"/>
      <c r="J97" s="88"/>
      <c r="K97" s="88"/>
      <c r="L97" s="105"/>
      <c r="M97" s="37">
        <f>M116</f>
        <v>256561.72699999998</v>
      </c>
      <c r="N97" s="96"/>
      <c r="O97" s="94"/>
      <c r="P97" s="94"/>
    </row>
    <row r="98" spans="1:16" ht="36" customHeight="1" x14ac:dyDescent="0.35">
      <c r="A98" s="90"/>
      <c r="B98" s="90"/>
      <c r="C98" s="23" t="s">
        <v>42</v>
      </c>
      <c r="D98" s="37">
        <f t="shared" ref="D98:K98" si="102">D117</f>
        <v>288077.09999999998</v>
      </c>
      <c r="E98" s="37">
        <f t="shared" si="102"/>
        <v>0</v>
      </c>
      <c r="F98" s="37">
        <f t="shared" si="102"/>
        <v>0</v>
      </c>
      <c r="G98" s="37">
        <f t="shared" si="102"/>
        <v>0</v>
      </c>
      <c r="H98" s="37">
        <f t="shared" si="102"/>
        <v>0</v>
      </c>
      <c r="I98" s="37">
        <f t="shared" si="102"/>
        <v>0</v>
      </c>
      <c r="J98" s="37">
        <f t="shared" si="102"/>
        <v>0</v>
      </c>
      <c r="K98" s="37">
        <f t="shared" si="102"/>
        <v>0</v>
      </c>
      <c r="L98" s="37">
        <f t="shared" ref="L98" si="103">L118</f>
        <v>128157</v>
      </c>
      <c r="M98" s="37">
        <f t="shared" ref="M98:P98" si="104">M118</f>
        <v>159920.1</v>
      </c>
      <c r="N98" s="49">
        <f t="shared" si="104"/>
        <v>0</v>
      </c>
      <c r="O98" s="49">
        <f t="shared" si="104"/>
        <v>0</v>
      </c>
      <c r="P98" s="49">
        <f t="shared" si="104"/>
        <v>0</v>
      </c>
    </row>
    <row r="99" spans="1:16" ht="93.75" customHeight="1" x14ac:dyDescent="0.35">
      <c r="A99" s="90"/>
      <c r="B99" s="90"/>
      <c r="C99" s="18" t="s">
        <v>44</v>
      </c>
      <c r="D99" s="41">
        <f t="shared" ref="D99:K99" si="105">D119</f>
        <v>534874.30000000005</v>
      </c>
      <c r="E99" s="41">
        <f t="shared" si="105"/>
        <v>0</v>
      </c>
      <c r="F99" s="41">
        <f t="shared" si="105"/>
        <v>0</v>
      </c>
      <c r="G99" s="41">
        <f t="shared" si="105"/>
        <v>0</v>
      </c>
      <c r="H99" s="41">
        <f t="shared" si="105"/>
        <v>0</v>
      </c>
      <c r="I99" s="41">
        <f t="shared" si="105"/>
        <v>3316.5</v>
      </c>
      <c r="J99" s="41">
        <f t="shared" si="105"/>
        <v>13873.4</v>
      </c>
      <c r="K99" s="41">
        <f t="shared" si="105"/>
        <v>257414.18</v>
      </c>
      <c r="L99" s="41">
        <f>L120</f>
        <v>283223.09999999998</v>
      </c>
      <c r="M99" s="37">
        <f>M120</f>
        <v>111892</v>
      </c>
      <c r="N99" s="46">
        <f>N119</f>
        <v>0</v>
      </c>
      <c r="O99" s="46">
        <f>O119</f>
        <v>0</v>
      </c>
      <c r="P99" s="46">
        <f>P119</f>
        <v>0</v>
      </c>
    </row>
    <row r="100" spans="1:16" ht="96" customHeight="1" x14ac:dyDescent="0.35">
      <c r="A100" s="90"/>
      <c r="B100" s="90"/>
      <c r="C100" s="18" t="s">
        <v>43</v>
      </c>
      <c r="D100" s="41">
        <f t="shared" ref="D100" si="106">D122</f>
        <v>479657.92699999991</v>
      </c>
      <c r="E100" s="41">
        <f t="shared" ref="E100:K100" si="107">E122</f>
        <v>0</v>
      </c>
      <c r="F100" s="41">
        <f t="shared" si="107"/>
        <v>0</v>
      </c>
      <c r="G100" s="41">
        <f t="shared" si="107"/>
        <v>0</v>
      </c>
      <c r="H100" s="41">
        <f t="shared" si="107"/>
        <v>0</v>
      </c>
      <c r="I100" s="41">
        <f t="shared" si="107"/>
        <v>65408</v>
      </c>
      <c r="J100" s="41">
        <f t="shared" si="107"/>
        <v>87809.4</v>
      </c>
      <c r="K100" s="41">
        <f t="shared" si="107"/>
        <v>50069</v>
      </c>
      <c r="L100" s="41">
        <f>L122</f>
        <v>133021.6</v>
      </c>
      <c r="M100" s="36">
        <f>M122</f>
        <v>144669.72699999998</v>
      </c>
      <c r="N100" s="46">
        <f>N122</f>
        <v>0</v>
      </c>
      <c r="O100" s="46">
        <f>O122</f>
        <v>0</v>
      </c>
      <c r="P100" s="46">
        <f>P122</f>
        <v>0</v>
      </c>
    </row>
    <row r="101" spans="1:16" ht="34.5" customHeight="1" x14ac:dyDescent="0.35">
      <c r="A101" s="90"/>
      <c r="B101" s="90"/>
      <c r="C101" s="25" t="s">
        <v>127</v>
      </c>
      <c r="D101" s="36">
        <f>D123</f>
        <v>26521.050000000003</v>
      </c>
      <c r="E101" s="36">
        <f>E123</f>
        <v>0</v>
      </c>
      <c r="F101" s="36">
        <f t="shared" ref="F101:J101" si="108">F123</f>
        <v>0</v>
      </c>
      <c r="G101" s="36">
        <f t="shared" si="108"/>
        <v>0</v>
      </c>
      <c r="H101" s="36">
        <f t="shared" si="108"/>
        <v>0</v>
      </c>
      <c r="I101" s="36">
        <f t="shared" si="108"/>
        <v>2125.5</v>
      </c>
      <c r="J101" s="36">
        <f t="shared" si="108"/>
        <v>2147.6</v>
      </c>
      <c r="K101" s="36">
        <f t="shared" ref="K101:P101" si="109">K124</f>
        <v>8380.6</v>
      </c>
      <c r="L101" s="38">
        <f t="shared" si="109"/>
        <v>8973.9</v>
      </c>
      <c r="M101" s="36">
        <f t="shared" si="109"/>
        <v>5048.9500000000007</v>
      </c>
      <c r="N101" s="51">
        <f t="shared" si="109"/>
        <v>6280</v>
      </c>
      <c r="O101" s="48">
        <f t="shared" si="109"/>
        <v>0</v>
      </c>
      <c r="P101" s="48">
        <f t="shared" si="109"/>
        <v>0</v>
      </c>
    </row>
    <row r="102" spans="1:16" ht="46.5" customHeight="1" x14ac:dyDescent="0.35">
      <c r="A102" s="90"/>
      <c r="B102" s="90"/>
      <c r="C102" s="25" t="s">
        <v>42</v>
      </c>
      <c r="D102" s="36">
        <f>E102+F102+G102+H102+I102+J102+K102+L102+M102+N102+O102</f>
        <v>6961.3</v>
      </c>
      <c r="E102" s="36">
        <f>E125</f>
        <v>0</v>
      </c>
      <c r="F102" s="36">
        <f t="shared" ref="F102:J102" si="110">F125</f>
        <v>0</v>
      </c>
      <c r="G102" s="36">
        <f t="shared" si="110"/>
        <v>0</v>
      </c>
      <c r="H102" s="36">
        <f t="shared" si="110"/>
        <v>0</v>
      </c>
      <c r="I102" s="36">
        <f t="shared" si="110"/>
        <v>0</v>
      </c>
      <c r="J102" s="36">
        <f t="shared" si="110"/>
        <v>0</v>
      </c>
      <c r="K102" s="36">
        <f>K125</f>
        <v>0</v>
      </c>
      <c r="L102" s="38">
        <f>L126</f>
        <v>6344</v>
      </c>
      <c r="M102" s="36">
        <f>M126</f>
        <v>617.29999999999995</v>
      </c>
      <c r="N102" s="48">
        <f t="shared" ref="N102:O102" si="111">N126</f>
        <v>0</v>
      </c>
      <c r="O102" s="48">
        <f t="shared" si="111"/>
        <v>0</v>
      </c>
      <c r="P102" s="48">
        <f t="shared" ref="P102" si="112">P126</f>
        <v>0</v>
      </c>
    </row>
    <row r="103" spans="1:16" ht="20.25" customHeight="1" x14ac:dyDescent="0.35">
      <c r="A103" s="90"/>
      <c r="B103" s="90"/>
      <c r="C103" s="91" t="s">
        <v>46</v>
      </c>
      <c r="D103" s="87">
        <f t="shared" ref="D103:K103" si="113">D127</f>
        <v>18897.849999999999</v>
      </c>
      <c r="E103" s="87">
        <f t="shared" si="113"/>
        <v>0</v>
      </c>
      <c r="F103" s="87">
        <f t="shared" si="113"/>
        <v>0</v>
      </c>
      <c r="G103" s="87">
        <f t="shared" si="113"/>
        <v>0</v>
      </c>
      <c r="H103" s="87">
        <f t="shared" si="113"/>
        <v>0</v>
      </c>
      <c r="I103" s="87">
        <f t="shared" si="113"/>
        <v>2125.5</v>
      </c>
      <c r="J103" s="87">
        <f t="shared" si="113"/>
        <v>868.4</v>
      </c>
      <c r="K103" s="87">
        <f t="shared" si="113"/>
        <v>8380.6</v>
      </c>
      <c r="L103" s="104">
        <f>L128</f>
        <v>2629.9</v>
      </c>
      <c r="M103" s="24"/>
      <c r="N103" s="95">
        <f>N128</f>
        <v>6280</v>
      </c>
      <c r="O103" s="93">
        <f>O127</f>
        <v>0</v>
      </c>
      <c r="P103" s="93">
        <f>P127</f>
        <v>0</v>
      </c>
    </row>
    <row r="104" spans="1:16" ht="48.75" customHeight="1" x14ac:dyDescent="0.35">
      <c r="A104" s="90"/>
      <c r="B104" s="90"/>
      <c r="C104" s="92"/>
      <c r="D104" s="88"/>
      <c r="E104" s="88"/>
      <c r="F104" s="88"/>
      <c r="G104" s="88"/>
      <c r="H104" s="88"/>
      <c r="I104" s="88"/>
      <c r="J104" s="88"/>
      <c r="K104" s="88"/>
      <c r="L104" s="105"/>
      <c r="M104" s="37">
        <f>M128</f>
        <v>5048.9500000000007</v>
      </c>
      <c r="N104" s="96"/>
      <c r="O104" s="94"/>
      <c r="P104" s="94"/>
    </row>
    <row r="105" spans="1:16" ht="27.75" customHeight="1" x14ac:dyDescent="0.35">
      <c r="A105" s="90"/>
      <c r="B105" s="90"/>
      <c r="C105" s="91" t="s">
        <v>86</v>
      </c>
      <c r="D105" s="87">
        <f>E105+F105+G105+H105+I105+J105+K105+L105+M106+N105+O105</f>
        <v>7623.2</v>
      </c>
      <c r="E105" s="87">
        <v>0</v>
      </c>
      <c r="F105" s="87">
        <v>0</v>
      </c>
      <c r="G105" s="87">
        <v>0</v>
      </c>
      <c r="H105" s="87">
        <v>0</v>
      </c>
      <c r="I105" s="87">
        <v>0</v>
      </c>
      <c r="J105" s="87">
        <f>J129</f>
        <v>1279.2</v>
      </c>
      <c r="K105" s="87">
        <f>K129</f>
        <v>0</v>
      </c>
      <c r="L105" s="87">
        <f>L130</f>
        <v>6344</v>
      </c>
      <c r="M105" s="24"/>
      <c r="N105" s="93">
        <f>N130</f>
        <v>0</v>
      </c>
      <c r="O105" s="93">
        <f>O129</f>
        <v>0</v>
      </c>
      <c r="P105" s="93">
        <f>P129</f>
        <v>0</v>
      </c>
    </row>
    <row r="106" spans="1:16" ht="61.5" customHeight="1" x14ac:dyDescent="0.35">
      <c r="A106" s="90"/>
      <c r="B106" s="90"/>
      <c r="C106" s="92"/>
      <c r="D106" s="88"/>
      <c r="E106" s="88"/>
      <c r="F106" s="88"/>
      <c r="G106" s="88"/>
      <c r="H106" s="88"/>
      <c r="I106" s="88"/>
      <c r="J106" s="88"/>
      <c r="K106" s="88"/>
      <c r="L106" s="88"/>
      <c r="M106" s="37">
        <f t="shared" ref="M106:O107" si="114">M130</f>
        <v>0</v>
      </c>
      <c r="N106" s="94"/>
      <c r="O106" s="94"/>
      <c r="P106" s="94"/>
    </row>
    <row r="107" spans="1:16" ht="40.5" customHeight="1" x14ac:dyDescent="0.35">
      <c r="A107" s="90"/>
      <c r="B107" s="90"/>
      <c r="C107" s="26" t="s">
        <v>128</v>
      </c>
      <c r="D107" s="40">
        <f>D131</f>
        <v>30633.43</v>
      </c>
      <c r="E107" s="40">
        <f t="shared" ref="E107:L107" si="115">E131</f>
        <v>0</v>
      </c>
      <c r="F107" s="40">
        <f t="shared" si="115"/>
        <v>0</v>
      </c>
      <c r="G107" s="40">
        <f t="shared" si="115"/>
        <v>0</v>
      </c>
      <c r="H107" s="40">
        <f t="shared" si="115"/>
        <v>0</v>
      </c>
      <c r="I107" s="40">
        <f t="shared" si="115"/>
        <v>3464</v>
      </c>
      <c r="J107" s="40">
        <f t="shared" si="115"/>
        <v>2136</v>
      </c>
      <c r="K107" s="40">
        <f t="shared" si="115"/>
        <v>21180.2</v>
      </c>
      <c r="L107" s="40">
        <f t="shared" si="115"/>
        <v>3000</v>
      </c>
      <c r="M107" s="36">
        <f t="shared" si="114"/>
        <v>3244.63</v>
      </c>
      <c r="N107" s="52">
        <f t="shared" si="114"/>
        <v>0</v>
      </c>
      <c r="O107" s="52">
        <f t="shared" si="114"/>
        <v>0</v>
      </c>
      <c r="P107" s="52">
        <f t="shared" ref="P107" si="116">P131</f>
        <v>0</v>
      </c>
    </row>
    <row r="108" spans="1:16" ht="35.25" customHeight="1" x14ac:dyDescent="0.35">
      <c r="A108" s="90"/>
      <c r="B108" s="90"/>
      <c r="C108" s="25" t="s">
        <v>42</v>
      </c>
      <c r="D108" s="41">
        <f>D132</f>
        <v>2391.4</v>
      </c>
      <c r="E108" s="41">
        <f t="shared" ref="E108:O108" si="117">E132</f>
        <v>0</v>
      </c>
      <c r="F108" s="41">
        <f t="shared" si="117"/>
        <v>0</v>
      </c>
      <c r="G108" s="41">
        <f t="shared" si="117"/>
        <v>0</v>
      </c>
      <c r="H108" s="41">
        <f t="shared" si="117"/>
        <v>0</v>
      </c>
      <c r="I108" s="41">
        <f t="shared" si="117"/>
        <v>0</v>
      </c>
      <c r="J108" s="41">
        <f t="shared" si="117"/>
        <v>0</v>
      </c>
      <c r="K108" s="41">
        <f t="shared" si="117"/>
        <v>0</v>
      </c>
      <c r="L108" s="41">
        <f t="shared" si="117"/>
        <v>0</v>
      </c>
      <c r="M108" s="41">
        <f t="shared" si="117"/>
        <v>2391.4</v>
      </c>
      <c r="N108" s="46">
        <f t="shared" si="117"/>
        <v>0</v>
      </c>
      <c r="O108" s="46">
        <f t="shared" si="117"/>
        <v>0</v>
      </c>
      <c r="P108" s="46">
        <f t="shared" ref="P108" si="118">P132</f>
        <v>0</v>
      </c>
    </row>
    <row r="109" spans="1:16" ht="21.75" customHeight="1" x14ac:dyDescent="0.35">
      <c r="A109" s="90"/>
      <c r="B109" s="90"/>
      <c r="C109" s="91" t="s">
        <v>92</v>
      </c>
      <c r="D109" s="87">
        <f t="shared" ref="D109:L109" si="119">D133</f>
        <v>23835.93</v>
      </c>
      <c r="E109" s="87">
        <f t="shared" si="119"/>
        <v>0</v>
      </c>
      <c r="F109" s="87">
        <f t="shared" si="119"/>
        <v>0</v>
      </c>
      <c r="G109" s="87">
        <f t="shared" si="119"/>
        <v>0</v>
      </c>
      <c r="H109" s="87">
        <f t="shared" si="119"/>
        <v>0</v>
      </c>
      <c r="I109" s="87">
        <f t="shared" si="119"/>
        <v>0</v>
      </c>
      <c r="J109" s="87">
        <f t="shared" si="119"/>
        <v>0</v>
      </c>
      <c r="K109" s="87">
        <f t="shared" si="119"/>
        <v>17591.3</v>
      </c>
      <c r="L109" s="104">
        <f t="shared" si="119"/>
        <v>3000</v>
      </c>
      <c r="M109" s="24"/>
      <c r="N109" s="95">
        <f>N133</f>
        <v>0</v>
      </c>
      <c r="O109" s="93">
        <f>O133</f>
        <v>0</v>
      </c>
      <c r="P109" s="93">
        <f>P133</f>
        <v>0</v>
      </c>
    </row>
    <row r="110" spans="1:16" ht="52.5" customHeight="1" x14ac:dyDescent="0.35">
      <c r="A110" s="90"/>
      <c r="B110" s="90"/>
      <c r="C110" s="92"/>
      <c r="D110" s="88"/>
      <c r="E110" s="88"/>
      <c r="F110" s="88"/>
      <c r="G110" s="88"/>
      <c r="H110" s="88"/>
      <c r="I110" s="88"/>
      <c r="J110" s="88"/>
      <c r="K110" s="88"/>
      <c r="L110" s="105"/>
      <c r="M110" s="37">
        <f>M134</f>
        <v>3244.63</v>
      </c>
      <c r="N110" s="96"/>
      <c r="O110" s="94"/>
      <c r="P110" s="94"/>
    </row>
    <row r="111" spans="1:16" ht="82.5" customHeight="1" x14ac:dyDescent="0.35">
      <c r="A111" s="90"/>
      <c r="B111" s="90"/>
      <c r="C111" s="18" t="s">
        <v>91</v>
      </c>
      <c r="D111" s="41">
        <f t="shared" ref="D111:I111" si="120">D135</f>
        <v>9188.9</v>
      </c>
      <c r="E111" s="41">
        <f t="shared" si="120"/>
        <v>0</v>
      </c>
      <c r="F111" s="41">
        <f t="shared" si="120"/>
        <v>0</v>
      </c>
      <c r="G111" s="41">
        <f t="shared" si="120"/>
        <v>0</v>
      </c>
      <c r="H111" s="41">
        <f t="shared" si="120"/>
        <v>0</v>
      </c>
      <c r="I111" s="41">
        <f t="shared" si="120"/>
        <v>3464</v>
      </c>
      <c r="J111" s="41">
        <v>2136</v>
      </c>
      <c r="K111" s="41">
        <f>K135</f>
        <v>3588.9</v>
      </c>
      <c r="L111" s="41">
        <f>L135</f>
        <v>0</v>
      </c>
      <c r="M111" s="41">
        <f>M135</f>
        <v>0</v>
      </c>
      <c r="N111" s="46">
        <f>N135</f>
        <v>0</v>
      </c>
      <c r="O111" s="46">
        <f>O135</f>
        <v>0</v>
      </c>
      <c r="P111" s="46">
        <f>P135</f>
        <v>0</v>
      </c>
    </row>
    <row r="112" spans="1:16" ht="36.75" customHeight="1" x14ac:dyDescent="0.35">
      <c r="A112" s="90"/>
      <c r="B112" s="90"/>
      <c r="C112" s="18" t="s">
        <v>5</v>
      </c>
      <c r="D112" s="41">
        <f>D136</f>
        <v>0</v>
      </c>
      <c r="E112" s="41">
        <f>E136</f>
        <v>0</v>
      </c>
      <c r="F112" s="41">
        <f t="shared" ref="F112:P112" si="121">F136</f>
        <v>0</v>
      </c>
      <c r="G112" s="41">
        <f t="shared" si="121"/>
        <v>0</v>
      </c>
      <c r="H112" s="41">
        <f t="shared" si="121"/>
        <v>0</v>
      </c>
      <c r="I112" s="41">
        <f t="shared" si="121"/>
        <v>0</v>
      </c>
      <c r="J112" s="41">
        <f t="shared" si="121"/>
        <v>0</v>
      </c>
      <c r="K112" s="41">
        <f t="shared" si="121"/>
        <v>0</v>
      </c>
      <c r="L112" s="41">
        <f t="shared" si="121"/>
        <v>0</v>
      </c>
      <c r="M112" s="41">
        <f>M136</f>
        <v>0</v>
      </c>
      <c r="N112" s="46">
        <f t="shared" si="121"/>
        <v>0</v>
      </c>
      <c r="O112" s="46">
        <f t="shared" si="121"/>
        <v>0</v>
      </c>
      <c r="P112" s="46">
        <f t="shared" si="121"/>
        <v>0</v>
      </c>
    </row>
    <row r="113" spans="1:16" ht="39" customHeight="1" x14ac:dyDescent="0.35">
      <c r="A113" s="90" t="s">
        <v>58</v>
      </c>
      <c r="B113" s="90" t="s">
        <v>54</v>
      </c>
      <c r="C113" s="18" t="s">
        <v>0</v>
      </c>
      <c r="D113" s="41">
        <f>D114+D115+D123+D131+D136</f>
        <v>831130.10700000008</v>
      </c>
      <c r="E113" s="41">
        <f t="shared" ref="E113:J113" si="122">E114+E115+E127+E129+E133+E135+E136</f>
        <v>0</v>
      </c>
      <c r="F113" s="41">
        <f t="shared" si="122"/>
        <v>0</v>
      </c>
      <c r="G113" s="41">
        <f t="shared" si="122"/>
        <v>0</v>
      </c>
      <c r="H113" s="41">
        <f t="shared" si="122"/>
        <v>0</v>
      </c>
      <c r="I113" s="41">
        <f t="shared" si="122"/>
        <v>74314</v>
      </c>
      <c r="J113" s="41">
        <f t="shared" si="122"/>
        <v>105966.39999999998</v>
      </c>
      <c r="K113" s="41">
        <f t="shared" ref="K113:P113" si="123">K114+K116+K124+K131+K136</f>
        <v>337043.98</v>
      </c>
      <c r="L113" s="41">
        <f t="shared" si="123"/>
        <v>428218.6</v>
      </c>
      <c r="M113" s="84">
        <f t="shared" si="123"/>
        <v>264855.30699999997</v>
      </c>
      <c r="N113" s="46">
        <f t="shared" si="123"/>
        <v>6280</v>
      </c>
      <c r="O113" s="46">
        <f t="shared" si="123"/>
        <v>0</v>
      </c>
      <c r="P113" s="46">
        <f t="shared" si="123"/>
        <v>0</v>
      </c>
    </row>
    <row r="114" spans="1:16" ht="42" customHeight="1" x14ac:dyDescent="0.35">
      <c r="A114" s="90"/>
      <c r="B114" s="90"/>
      <c r="C114" s="18" t="s">
        <v>38</v>
      </c>
      <c r="D114" s="36">
        <f>E114+F114+G114+H114+I114+J114+K114+L114+M114+N114+O114+P114</f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48">
        <v>0</v>
      </c>
      <c r="O114" s="48">
        <v>0</v>
      </c>
      <c r="P114" s="48">
        <v>0</v>
      </c>
    </row>
    <row r="115" spans="1:16" ht="18" customHeight="1" x14ac:dyDescent="0.35">
      <c r="A115" s="90"/>
      <c r="B115" s="90"/>
      <c r="C115" s="109" t="s">
        <v>126</v>
      </c>
      <c r="D115" s="87">
        <f>E115+F115+G115+H115+I115+J115+171318.5+175688.1+M116+N116+O115+P115</f>
        <v>773975.62699999998</v>
      </c>
      <c r="E115" s="87">
        <f t="shared" ref="E115:J115" si="124">E119+E122</f>
        <v>0</v>
      </c>
      <c r="F115" s="87">
        <f t="shared" si="124"/>
        <v>0</v>
      </c>
      <c r="G115" s="87">
        <f t="shared" si="124"/>
        <v>0</v>
      </c>
      <c r="H115" s="87">
        <f t="shared" si="124"/>
        <v>0</v>
      </c>
      <c r="I115" s="87">
        <f t="shared" si="124"/>
        <v>68724.5</v>
      </c>
      <c r="J115" s="87">
        <f t="shared" si="124"/>
        <v>101682.79999999999</v>
      </c>
      <c r="K115" s="21">
        <v>5</v>
      </c>
      <c r="L115" s="27">
        <v>5</v>
      </c>
      <c r="M115" s="24"/>
      <c r="N115" s="53"/>
      <c r="O115" s="93">
        <f>O119+O122</f>
        <v>0</v>
      </c>
      <c r="P115" s="93">
        <f>P119+P122</f>
        <v>0</v>
      </c>
    </row>
    <row r="116" spans="1:16" ht="28.5" customHeight="1" x14ac:dyDescent="0.35">
      <c r="A116" s="90"/>
      <c r="B116" s="90"/>
      <c r="C116" s="110"/>
      <c r="D116" s="88"/>
      <c r="E116" s="88"/>
      <c r="F116" s="88"/>
      <c r="G116" s="88"/>
      <c r="H116" s="88"/>
      <c r="I116" s="88"/>
      <c r="J116" s="88"/>
      <c r="K116" s="37">
        <f>K119+K122</f>
        <v>307483.18</v>
      </c>
      <c r="L116" s="37">
        <f>L120+L122</f>
        <v>416244.69999999995</v>
      </c>
      <c r="M116" s="37">
        <f>M120+M122</f>
        <v>256561.72699999998</v>
      </c>
      <c r="N116" s="49">
        <v>0</v>
      </c>
      <c r="O116" s="94"/>
      <c r="P116" s="94"/>
    </row>
    <row r="117" spans="1:16" ht="18.75" customHeight="1" x14ac:dyDescent="0.35">
      <c r="A117" s="90"/>
      <c r="B117" s="90"/>
      <c r="C117" s="91" t="s">
        <v>42</v>
      </c>
      <c r="D117" s="87">
        <f>E117+F117+G117+H117+I117+J117+K117+L118+M118+N118+O118+P118</f>
        <v>288077.09999999998</v>
      </c>
      <c r="E117" s="87">
        <v>0</v>
      </c>
      <c r="F117" s="87">
        <v>0</v>
      </c>
      <c r="G117" s="87">
        <v>0</v>
      </c>
      <c r="H117" s="87">
        <v>0</v>
      </c>
      <c r="I117" s="87">
        <v>0</v>
      </c>
      <c r="J117" s="87">
        <v>0</v>
      </c>
      <c r="K117" s="87">
        <v>0</v>
      </c>
      <c r="L117" s="28">
        <v>5</v>
      </c>
      <c r="M117" s="40"/>
      <c r="N117" s="52"/>
      <c r="O117" s="52"/>
      <c r="P117" s="52"/>
    </row>
    <row r="118" spans="1:16" ht="33.75" customHeight="1" x14ac:dyDescent="0.35">
      <c r="A118" s="90"/>
      <c r="B118" s="90"/>
      <c r="C118" s="92"/>
      <c r="D118" s="88"/>
      <c r="E118" s="88"/>
      <c r="F118" s="88"/>
      <c r="G118" s="88"/>
      <c r="H118" s="88"/>
      <c r="I118" s="88"/>
      <c r="J118" s="88"/>
      <c r="K118" s="88"/>
      <c r="L118" s="40">
        <v>128157</v>
      </c>
      <c r="M118" s="40">
        <v>159920.1</v>
      </c>
      <c r="N118" s="52">
        <v>0</v>
      </c>
      <c r="O118" s="52">
        <v>0</v>
      </c>
      <c r="P118" s="52">
        <v>0</v>
      </c>
    </row>
    <row r="119" spans="1:16" ht="28.5" customHeight="1" x14ac:dyDescent="0.35">
      <c r="A119" s="90"/>
      <c r="B119" s="90"/>
      <c r="C119" s="91" t="s">
        <v>44</v>
      </c>
      <c r="D119" s="87">
        <f>E119+F119+G119+H119+I119+J119+122569.3+L120+M120+N119+O119+P119</f>
        <v>534874.30000000005</v>
      </c>
      <c r="E119" s="87">
        <f>E127</f>
        <v>0</v>
      </c>
      <c r="F119" s="87">
        <f>F127</f>
        <v>0</v>
      </c>
      <c r="G119" s="87">
        <f>G127</f>
        <v>0</v>
      </c>
      <c r="H119" s="87">
        <f>H127</f>
        <v>0</v>
      </c>
      <c r="I119" s="87">
        <v>3316.5</v>
      </c>
      <c r="J119" s="87">
        <v>13873.4</v>
      </c>
      <c r="K119" s="87">
        <v>257414.18</v>
      </c>
      <c r="L119" s="21">
        <v>5</v>
      </c>
      <c r="M119" s="24"/>
      <c r="N119" s="93">
        <v>0</v>
      </c>
      <c r="O119" s="93">
        <v>0</v>
      </c>
      <c r="P119" s="93">
        <v>0</v>
      </c>
    </row>
    <row r="120" spans="1:16" ht="60.75" customHeight="1" x14ac:dyDescent="0.35">
      <c r="A120" s="90"/>
      <c r="B120" s="90"/>
      <c r="C120" s="92"/>
      <c r="D120" s="123"/>
      <c r="E120" s="123"/>
      <c r="F120" s="123"/>
      <c r="G120" s="123"/>
      <c r="H120" s="123"/>
      <c r="I120" s="123"/>
      <c r="J120" s="123"/>
      <c r="K120" s="123"/>
      <c r="L120" s="40">
        <v>283223.09999999998</v>
      </c>
      <c r="M120" s="40">
        <v>111892</v>
      </c>
      <c r="N120" s="100"/>
      <c r="O120" s="100"/>
      <c r="P120" s="100"/>
    </row>
    <row r="121" spans="1:16" ht="25.5" customHeight="1" x14ac:dyDescent="0.35">
      <c r="A121" s="90"/>
      <c r="B121" s="90"/>
      <c r="C121" s="109" t="s">
        <v>56</v>
      </c>
      <c r="D121" s="36"/>
      <c r="E121" s="36"/>
      <c r="F121" s="36"/>
      <c r="G121" s="36"/>
      <c r="H121" s="36"/>
      <c r="I121" s="36"/>
      <c r="J121" s="38"/>
      <c r="K121" s="38"/>
      <c r="L121" s="21">
        <v>5</v>
      </c>
      <c r="M121" s="36"/>
      <c r="N121" s="48"/>
      <c r="O121" s="48"/>
      <c r="P121" s="48"/>
    </row>
    <row r="122" spans="1:16" ht="57.75" customHeight="1" x14ac:dyDescent="0.35">
      <c r="A122" s="90"/>
      <c r="B122" s="90"/>
      <c r="C122" s="110"/>
      <c r="D122" s="37">
        <f>E122+F122+G122+H122+I122+J122+48749.2+L122+M122+N122+O122+P122</f>
        <v>479657.92699999991</v>
      </c>
      <c r="E122" s="37">
        <v>0</v>
      </c>
      <c r="F122" s="37">
        <v>0</v>
      </c>
      <c r="G122" s="37">
        <v>0</v>
      </c>
      <c r="H122" s="37">
        <v>0</v>
      </c>
      <c r="I122" s="37">
        <v>65408</v>
      </c>
      <c r="J122" s="39">
        <v>87809.4</v>
      </c>
      <c r="K122" s="39">
        <v>50069</v>
      </c>
      <c r="L122" s="37">
        <v>133021.6</v>
      </c>
      <c r="M122" s="37">
        <f>48028.1+96641.627</f>
        <v>144669.72699999998</v>
      </c>
      <c r="N122" s="49">
        <v>0</v>
      </c>
      <c r="O122" s="49">
        <v>0</v>
      </c>
      <c r="P122" s="49">
        <v>0</v>
      </c>
    </row>
    <row r="123" spans="1:16" ht="18" customHeight="1" x14ac:dyDescent="0.35">
      <c r="A123" s="90"/>
      <c r="B123" s="90"/>
      <c r="C123" s="91" t="s">
        <v>127</v>
      </c>
      <c r="D123" s="87">
        <f>E123+F123+G123+H123+I123+J123+1945.1+L124+M124+N124+O124+P124</f>
        <v>26521.050000000003</v>
      </c>
      <c r="E123" s="87">
        <f>E127+E129</f>
        <v>0</v>
      </c>
      <c r="F123" s="87">
        <f t="shared" ref="F123:J123" si="125">F127+F129</f>
        <v>0</v>
      </c>
      <c r="G123" s="87">
        <f t="shared" si="125"/>
        <v>0</v>
      </c>
      <c r="H123" s="87">
        <f t="shared" si="125"/>
        <v>0</v>
      </c>
      <c r="I123" s="87">
        <f t="shared" si="125"/>
        <v>2125.5</v>
      </c>
      <c r="J123" s="87">
        <f t="shared" si="125"/>
        <v>2147.6</v>
      </c>
      <c r="K123" s="28">
        <v>5</v>
      </c>
      <c r="L123" s="28">
        <v>5</v>
      </c>
      <c r="M123" s="40"/>
      <c r="N123" s="52"/>
      <c r="O123" s="52"/>
      <c r="P123" s="52"/>
    </row>
    <row r="124" spans="1:16" ht="31.5" customHeight="1" x14ac:dyDescent="0.35">
      <c r="A124" s="90"/>
      <c r="B124" s="90"/>
      <c r="C124" s="92"/>
      <c r="D124" s="88"/>
      <c r="E124" s="88"/>
      <c r="F124" s="88"/>
      <c r="G124" s="88"/>
      <c r="H124" s="88"/>
      <c r="I124" s="88"/>
      <c r="J124" s="88"/>
      <c r="K124" s="20">
        <f>K127+K129</f>
        <v>8380.6</v>
      </c>
      <c r="L124" s="40">
        <f>L128+L130</f>
        <v>8973.9</v>
      </c>
      <c r="M124" s="40">
        <f>M128+M130</f>
        <v>5048.9500000000007</v>
      </c>
      <c r="N124" s="58">
        <f t="shared" ref="N124:O124" si="126">N128+N130</f>
        <v>6280</v>
      </c>
      <c r="O124" s="58">
        <f t="shared" si="126"/>
        <v>0</v>
      </c>
      <c r="P124" s="58">
        <f t="shared" ref="P124" si="127">P128+P130</f>
        <v>0</v>
      </c>
    </row>
    <row r="125" spans="1:16" ht="14.25" customHeight="1" x14ac:dyDescent="0.35">
      <c r="A125" s="90"/>
      <c r="B125" s="90"/>
      <c r="C125" s="90" t="s">
        <v>42</v>
      </c>
      <c r="D125" s="86">
        <f>E125+F125+G125+H125+I125+J125+K125+L126+M126+N126+O126+P126</f>
        <v>6961.3</v>
      </c>
      <c r="E125" s="86">
        <v>0</v>
      </c>
      <c r="F125" s="86">
        <v>0</v>
      </c>
      <c r="G125" s="86">
        <v>0</v>
      </c>
      <c r="H125" s="86">
        <v>0</v>
      </c>
      <c r="I125" s="86">
        <v>0</v>
      </c>
      <c r="J125" s="86">
        <v>0</v>
      </c>
      <c r="K125" s="86">
        <v>0</v>
      </c>
      <c r="L125" s="21">
        <v>5</v>
      </c>
      <c r="M125" s="36"/>
      <c r="N125" s="56"/>
      <c r="O125" s="56"/>
      <c r="P125" s="56"/>
    </row>
    <row r="126" spans="1:16" ht="34.5" customHeight="1" x14ac:dyDescent="0.35">
      <c r="A126" s="90"/>
      <c r="B126" s="90"/>
      <c r="C126" s="90"/>
      <c r="D126" s="86"/>
      <c r="E126" s="86"/>
      <c r="F126" s="86"/>
      <c r="G126" s="86"/>
      <c r="H126" s="86"/>
      <c r="I126" s="86"/>
      <c r="J126" s="86"/>
      <c r="K126" s="86"/>
      <c r="L126" s="37">
        <v>6344</v>
      </c>
      <c r="M126" s="37">
        <v>617.29999999999995</v>
      </c>
      <c r="N126" s="57">
        <v>0</v>
      </c>
      <c r="O126" s="57">
        <v>0</v>
      </c>
      <c r="P126" s="57">
        <v>0</v>
      </c>
    </row>
    <row r="127" spans="1:16" ht="19.5" customHeight="1" x14ac:dyDescent="0.35">
      <c r="A127" s="90"/>
      <c r="B127" s="90"/>
      <c r="C127" s="109" t="s">
        <v>55</v>
      </c>
      <c r="D127" s="87">
        <f>E127+F127+G127+H127+I127+J127+1945.1+L128+M128+N128+O127+P127</f>
        <v>18897.849999999999</v>
      </c>
      <c r="E127" s="87">
        <v>0</v>
      </c>
      <c r="F127" s="87">
        <v>0</v>
      </c>
      <c r="G127" s="87">
        <v>0</v>
      </c>
      <c r="H127" s="87">
        <v>0</v>
      </c>
      <c r="I127" s="87">
        <v>2125.5</v>
      </c>
      <c r="J127" s="87">
        <v>868.4</v>
      </c>
      <c r="K127" s="87">
        <v>8380.6</v>
      </c>
      <c r="L127" s="21">
        <v>5</v>
      </c>
      <c r="M127" s="21"/>
      <c r="N127" s="53"/>
      <c r="O127" s="93">
        <v>0</v>
      </c>
      <c r="P127" s="93">
        <v>0</v>
      </c>
    </row>
    <row r="128" spans="1:16" ht="50.25" customHeight="1" x14ac:dyDescent="0.35">
      <c r="A128" s="90"/>
      <c r="B128" s="90"/>
      <c r="C128" s="110"/>
      <c r="D128" s="88"/>
      <c r="E128" s="88"/>
      <c r="F128" s="88"/>
      <c r="G128" s="88"/>
      <c r="H128" s="88"/>
      <c r="I128" s="88"/>
      <c r="J128" s="88"/>
      <c r="K128" s="88"/>
      <c r="L128" s="40">
        <v>2629.9</v>
      </c>
      <c r="M128" s="85">
        <f>617.3+3020.05+1411.6</f>
        <v>5048.9500000000007</v>
      </c>
      <c r="N128" s="58">
        <v>6280</v>
      </c>
      <c r="O128" s="94"/>
      <c r="P128" s="94"/>
    </row>
    <row r="129" spans="1:16" ht="21.75" customHeight="1" x14ac:dyDescent="0.35">
      <c r="A129" s="90"/>
      <c r="B129" s="90"/>
      <c r="C129" s="91" t="s">
        <v>86</v>
      </c>
      <c r="D129" s="87">
        <f>E129+F129+G129+H129+I129+J129+K129+L130+M130+N130+O129+P129</f>
        <v>7623.2</v>
      </c>
      <c r="E129" s="87">
        <v>0</v>
      </c>
      <c r="F129" s="87">
        <v>0</v>
      </c>
      <c r="G129" s="87">
        <v>0</v>
      </c>
      <c r="H129" s="87">
        <v>0</v>
      </c>
      <c r="I129" s="87">
        <v>0</v>
      </c>
      <c r="J129" s="87">
        <v>1279.2</v>
      </c>
      <c r="K129" s="104">
        <v>0</v>
      </c>
      <c r="L129" s="21">
        <v>5</v>
      </c>
      <c r="M129" s="24"/>
      <c r="N129" s="53"/>
      <c r="O129" s="95">
        <v>0</v>
      </c>
      <c r="P129" s="95">
        <v>0</v>
      </c>
    </row>
    <row r="130" spans="1:16" ht="72" customHeight="1" x14ac:dyDescent="0.35">
      <c r="A130" s="90"/>
      <c r="B130" s="90"/>
      <c r="C130" s="92"/>
      <c r="D130" s="88"/>
      <c r="E130" s="88"/>
      <c r="F130" s="88"/>
      <c r="G130" s="88"/>
      <c r="H130" s="88"/>
      <c r="I130" s="88"/>
      <c r="J130" s="88"/>
      <c r="K130" s="105"/>
      <c r="L130" s="37">
        <v>6344</v>
      </c>
      <c r="M130" s="37">
        <v>0</v>
      </c>
      <c r="N130" s="57">
        <v>0</v>
      </c>
      <c r="O130" s="96"/>
      <c r="P130" s="96"/>
    </row>
    <row r="131" spans="1:16" ht="45" customHeight="1" x14ac:dyDescent="0.35">
      <c r="A131" s="90"/>
      <c r="B131" s="90"/>
      <c r="C131" s="34" t="s">
        <v>128</v>
      </c>
      <c r="D131" s="40">
        <f>E131+F131+G131+H131+I131+J131+K131+608.6+M131+N131+O131+P131</f>
        <v>30633.43</v>
      </c>
      <c r="E131" s="40">
        <f t="shared" ref="E131:P131" si="128">E133+E135</f>
        <v>0</v>
      </c>
      <c r="F131" s="40">
        <f t="shared" si="128"/>
        <v>0</v>
      </c>
      <c r="G131" s="40">
        <f t="shared" si="128"/>
        <v>0</v>
      </c>
      <c r="H131" s="40">
        <f t="shared" si="128"/>
        <v>0</v>
      </c>
      <c r="I131" s="40">
        <f t="shared" si="128"/>
        <v>3464</v>
      </c>
      <c r="J131" s="40">
        <f t="shared" si="128"/>
        <v>2136</v>
      </c>
      <c r="K131" s="40">
        <f t="shared" si="128"/>
        <v>21180.2</v>
      </c>
      <c r="L131" s="40">
        <f>L133+L135</f>
        <v>3000</v>
      </c>
      <c r="M131" s="40">
        <f>M134+M135</f>
        <v>3244.63</v>
      </c>
      <c r="N131" s="52">
        <f t="shared" si="128"/>
        <v>0</v>
      </c>
      <c r="O131" s="52">
        <f t="shared" si="128"/>
        <v>0</v>
      </c>
      <c r="P131" s="52">
        <f t="shared" si="128"/>
        <v>0</v>
      </c>
    </row>
    <row r="132" spans="1:16" ht="45" customHeight="1" x14ac:dyDescent="0.35">
      <c r="A132" s="90"/>
      <c r="B132" s="90"/>
      <c r="C132" s="35" t="s">
        <v>42</v>
      </c>
      <c r="D132" s="41">
        <f>E132+F132+G132+H132+I132+J132+K132+L132+M132+N132+O132+P132</f>
        <v>2391.4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2">
        <v>0</v>
      </c>
      <c r="M132" s="41">
        <v>2391.4</v>
      </c>
      <c r="N132" s="54">
        <v>0</v>
      </c>
      <c r="O132" s="46">
        <v>0</v>
      </c>
      <c r="P132" s="46">
        <v>0</v>
      </c>
    </row>
    <row r="133" spans="1:16" ht="16.5" customHeight="1" x14ac:dyDescent="0.35">
      <c r="A133" s="90"/>
      <c r="B133" s="90"/>
      <c r="C133" s="91" t="s">
        <v>92</v>
      </c>
      <c r="D133" s="87">
        <f>E133+F133+G133+H133+I133+J133+K133+L133+M134+N133+O133+P133</f>
        <v>23835.93</v>
      </c>
      <c r="E133" s="87">
        <v>0</v>
      </c>
      <c r="F133" s="87">
        <v>0</v>
      </c>
      <c r="G133" s="87">
        <v>0</v>
      </c>
      <c r="H133" s="87">
        <v>0</v>
      </c>
      <c r="I133" s="87">
        <v>0</v>
      </c>
      <c r="J133" s="87">
        <v>0</v>
      </c>
      <c r="K133" s="87">
        <v>17591.3</v>
      </c>
      <c r="L133" s="104">
        <v>3000</v>
      </c>
      <c r="M133" s="24"/>
      <c r="N133" s="95">
        <v>0</v>
      </c>
      <c r="O133" s="93">
        <v>0</v>
      </c>
      <c r="P133" s="93">
        <v>0</v>
      </c>
    </row>
    <row r="134" spans="1:16" ht="48.75" customHeight="1" x14ac:dyDescent="0.35">
      <c r="A134" s="90"/>
      <c r="B134" s="90"/>
      <c r="C134" s="92"/>
      <c r="D134" s="88"/>
      <c r="E134" s="88"/>
      <c r="F134" s="88"/>
      <c r="G134" s="88"/>
      <c r="H134" s="88"/>
      <c r="I134" s="88"/>
      <c r="J134" s="88"/>
      <c r="K134" s="88"/>
      <c r="L134" s="105"/>
      <c r="M134" s="81">
        <f>2391.4+1006.68-153.45</f>
        <v>3244.63</v>
      </c>
      <c r="N134" s="96"/>
      <c r="O134" s="94"/>
      <c r="P134" s="94"/>
    </row>
    <row r="135" spans="1:16" ht="85.5" customHeight="1" x14ac:dyDescent="0.35">
      <c r="A135" s="90"/>
      <c r="B135" s="90"/>
      <c r="C135" s="33" t="s">
        <v>91</v>
      </c>
      <c r="D135" s="37">
        <f>E135+F135+G135+H135+I135+J135+K135+L135+M135+N135+O135+P135</f>
        <v>9188.9</v>
      </c>
      <c r="E135" s="37">
        <v>0</v>
      </c>
      <c r="F135" s="37">
        <v>0</v>
      </c>
      <c r="G135" s="37">
        <v>0</v>
      </c>
      <c r="H135" s="37">
        <v>0</v>
      </c>
      <c r="I135" s="37">
        <v>3464</v>
      </c>
      <c r="J135" s="37">
        <v>2136</v>
      </c>
      <c r="K135" s="37">
        <v>3588.9</v>
      </c>
      <c r="L135" s="37">
        <v>0</v>
      </c>
      <c r="M135" s="37">
        <v>0</v>
      </c>
      <c r="N135" s="49">
        <v>0</v>
      </c>
      <c r="O135" s="49">
        <v>0</v>
      </c>
      <c r="P135" s="49">
        <v>0</v>
      </c>
    </row>
    <row r="136" spans="1:16" ht="39.75" customHeight="1" x14ac:dyDescent="0.35">
      <c r="A136" s="90"/>
      <c r="B136" s="90"/>
      <c r="C136" s="18" t="s">
        <v>5</v>
      </c>
      <c r="D136" s="41">
        <f>E136+F136+G136+H136+I136+J136+K136+L136+M136+N136+O136+P136</f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6">
        <v>0</v>
      </c>
      <c r="O136" s="46">
        <v>0</v>
      </c>
      <c r="P136" s="46">
        <v>0</v>
      </c>
    </row>
    <row r="137" spans="1:16" ht="36" customHeight="1" x14ac:dyDescent="0.3">
      <c r="A137" s="89" t="s">
        <v>17</v>
      </c>
      <c r="B137" s="89" t="s">
        <v>21</v>
      </c>
      <c r="C137" s="17" t="s">
        <v>0</v>
      </c>
      <c r="D137" s="9">
        <f>E137+F137+G137+H137+I137+J137+K137+L137+M137+N137+O137+P137</f>
        <v>8212.0299999999988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983.32999999999993</v>
      </c>
      <c r="N137" s="45">
        <f t="shared" si="129"/>
        <v>0</v>
      </c>
      <c r="O137" s="45">
        <f t="shared" si="129"/>
        <v>0</v>
      </c>
      <c r="P137" s="45">
        <f t="shared" ref="P137" si="130">P138+P139+P140+P141</f>
        <v>0</v>
      </c>
    </row>
    <row r="138" spans="1:16" ht="36" customHeight="1" x14ac:dyDescent="0.35">
      <c r="A138" s="90"/>
      <c r="B138" s="90"/>
      <c r="C138" s="18" t="s">
        <v>2</v>
      </c>
      <c r="D138" s="41">
        <f t="shared" ref="D138:D141" si="131">E138+F138+G138+H138+I138+J138+K138+L138+M138+N138+O138</f>
        <v>0</v>
      </c>
      <c r="E138" s="41">
        <f t="shared" ref="E138:O138" si="132">E143</f>
        <v>0</v>
      </c>
      <c r="F138" s="41">
        <f t="shared" si="132"/>
        <v>0</v>
      </c>
      <c r="G138" s="41">
        <f t="shared" si="132"/>
        <v>0</v>
      </c>
      <c r="H138" s="41">
        <f t="shared" si="132"/>
        <v>0</v>
      </c>
      <c r="I138" s="41">
        <f t="shared" si="132"/>
        <v>0</v>
      </c>
      <c r="J138" s="41">
        <f t="shared" si="132"/>
        <v>0</v>
      </c>
      <c r="K138" s="41">
        <f t="shared" si="132"/>
        <v>0</v>
      </c>
      <c r="L138" s="41">
        <f t="shared" si="132"/>
        <v>0</v>
      </c>
      <c r="M138" s="41">
        <f t="shared" si="132"/>
        <v>0</v>
      </c>
      <c r="N138" s="46">
        <f t="shared" si="132"/>
        <v>0</v>
      </c>
      <c r="O138" s="46">
        <f t="shared" si="132"/>
        <v>0</v>
      </c>
      <c r="P138" s="46">
        <f t="shared" ref="P138" si="133">P143</f>
        <v>0</v>
      </c>
    </row>
    <row r="139" spans="1:16" ht="36" customHeight="1" x14ac:dyDescent="0.35">
      <c r="A139" s="90"/>
      <c r="B139" s="90"/>
      <c r="C139" s="18" t="s">
        <v>3</v>
      </c>
      <c r="D139" s="60">
        <f t="shared" si="131"/>
        <v>0</v>
      </c>
      <c r="E139" s="41">
        <f>E144</f>
        <v>0</v>
      </c>
      <c r="F139" s="41">
        <f t="shared" ref="F139:O139" si="134">F144</f>
        <v>0</v>
      </c>
      <c r="G139" s="41">
        <f t="shared" si="134"/>
        <v>0</v>
      </c>
      <c r="H139" s="41">
        <f t="shared" si="134"/>
        <v>0</v>
      </c>
      <c r="I139" s="41">
        <f t="shared" si="134"/>
        <v>0</v>
      </c>
      <c r="J139" s="41">
        <f t="shared" si="134"/>
        <v>0</v>
      </c>
      <c r="K139" s="41">
        <f t="shared" si="134"/>
        <v>0</v>
      </c>
      <c r="L139" s="41">
        <f t="shared" si="134"/>
        <v>0</v>
      </c>
      <c r="M139" s="41">
        <f t="shared" si="134"/>
        <v>0</v>
      </c>
      <c r="N139" s="46">
        <f t="shared" si="134"/>
        <v>0</v>
      </c>
      <c r="O139" s="46">
        <f t="shared" si="134"/>
        <v>0</v>
      </c>
      <c r="P139" s="46">
        <f t="shared" ref="P139" si="135">P144</f>
        <v>0</v>
      </c>
    </row>
    <row r="140" spans="1:16" ht="36" customHeight="1" x14ac:dyDescent="0.35">
      <c r="A140" s="90"/>
      <c r="B140" s="90"/>
      <c r="C140" s="18" t="s">
        <v>4</v>
      </c>
      <c r="D140" s="60">
        <f t="shared" si="131"/>
        <v>8212.0299999999988</v>
      </c>
      <c r="E140" s="41">
        <f>E145</f>
        <v>2050.1999999999998</v>
      </c>
      <c r="F140" s="41">
        <f t="shared" ref="F140:O140" si="136">F145</f>
        <v>513.6</v>
      </c>
      <c r="G140" s="41">
        <f t="shared" si="136"/>
        <v>442.7</v>
      </c>
      <c r="H140" s="41">
        <f t="shared" si="136"/>
        <v>650</v>
      </c>
      <c r="I140" s="41">
        <f t="shared" si="136"/>
        <v>517.4</v>
      </c>
      <c r="J140" s="41">
        <f t="shared" si="136"/>
        <v>516.5</v>
      </c>
      <c r="K140" s="41">
        <f t="shared" si="136"/>
        <v>957.9</v>
      </c>
      <c r="L140" s="41">
        <f t="shared" si="136"/>
        <v>1580.4</v>
      </c>
      <c r="M140" s="41">
        <f t="shared" si="136"/>
        <v>983.32999999999993</v>
      </c>
      <c r="N140" s="46">
        <f t="shared" si="136"/>
        <v>0</v>
      </c>
      <c r="O140" s="46">
        <f t="shared" si="136"/>
        <v>0</v>
      </c>
      <c r="P140" s="46">
        <f t="shared" ref="P140" si="137">P145</f>
        <v>0</v>
      </c>
    </row>
    <row r="141" spans="1:16" ht="36" customHeight="1" x14ac:dyDescent="0.35">
      <c r="A141" s="90"/>
      <c r="B141" s="90"/>
      <c r="C141" s="18" t="s">
        <v>5</v>
      </c>
      <c r="D141" s="60">
        <f t="shared" si="131"/>
        <v>0</v>
      </c>
      <c r="E141" s="41">
        <f>E146</f>
        <v>0</v>
      </c>
      <c r="F141" s="41">
        <f t="shared" ref="F141:O141" si="138">F146</f>
        <v>0</v>
      </c>
      <c r="G141" s="41">
        <f t="shared" si="138"/>
        <v>0</v>
      </c>
      <c r="H141" s="41">
        <f t="shared" si="138"/>
        <v>0</v>
      </c>
      <c r="I141" s="41">
        <f t="shared" si="138"/>
        <v>0</v>
      </c>
      <c r="J141" s="41">
        <f t="shared" si="138"/>
        <v>0</v>
      </c>
      <c r="K141" s="41">
        <f t="shared" si="138"/>
        <v>0</v>
      </c>
      <c r="L141" s="41">
        <f t="shared" si="138"/>
        <v>0</v>
      </c>
      <c r="M141" s="41">
        <f t="shared" si="138"/>
        <v>0</v>
      </c>
      <c r="N141" s="46">
        <f t="shared" si="138"/>
        <v>0</v>
      </c>
      <c r="O141" s="46">
        <f t="shared" si="138"/>
        <v>0</v>
      </c>
      <c r="P141" s="46">
        <f t="shared" ref="P141" si="139">P146</f>
        <v>0</v>
      </c>
    </row>
    <row r="142" spans="1:16" ht="36" customHeight="1" x14ac:dyDescent="0.35">
      <c r="A142" s="90" t="s">
        <v>16</v>
      </c>
      <c r="B142" s="90" t="s">
        <v>26</v>
      </c>
      <c r="C142" s="18" t="s">
        <v>0</v>
      </c>
      <c r="D142" s="41">
        <f>E142+F142+G142+H142+I142+J142+K142+L142+M142+N142+O142+P142</f>
        <v>8212.0299999999988</v>
      </c>
      <c r="E142" s="41">
        <f>E143+E144+E145+E146</f>
        <v>2050.1999999999998</v>
      </c>
      <c r="F142" s="41">
        <f t="shared" ref="F142:O142" si="140">F143+F144+F145+F146</f>
        <v>513.6</v>
      </c>
      <c r="G142" s="41">
        <f t="shared" si="140"/>
        <v>442.7</v>
      </c>
      <c r="H142" s="41">
        <f t="shared" si="140"/>
        <v>650</v>
      </c>
      <c r="I142" s="41">
        <f t="shared" si="140"/>
        <v>517.4</v>
      </c>
      <c r="J142" s="41">
        <f t="shared" si="140"/>
        <v>516.5</v>
      </c>
      <c r="K142" s="41">
        <f t="shared" si="140"/>
        <v>957.9</v>
      </c>
      <c r="L142" s="41">
        <f t="shared" si="140"/>
        <v>1580.4</v>
      </c>
      <c r="M142" s="41">
        <f t="shared" si="140"/>
        <v>983.32999999999993</v>
      </c>
      <c r="N142" s="46">
        <f t="shared" si="140"/>
        <v>0</v>
      </c>
      <c r="O142" s="46">
        <f t="shared" si="140"/>
        <v>0</v>
      </c>
      <c r="P142" s="46">
        <f t="shared" ref="P142" si="141">P143+P144+P145+P146</f>
        <v>0</v>
      </c>
    </row>
    <row r="143" spans="1:16" ht="36" customHeight="1" x14ac:dyDescent="0.35">
      <c r="A143" s="90"/>
      <c r="B143" s="90"/>
      <c r="C143" s="18" t="s">
        <v>2</v>
      </c>
      <c r="D143" s="60">
        <f t="shared" ref="D143:D146" si="142">E143+F143+G143+H143+I143+J143+K143+L143+M143+N143+O143+P143</f>
        <v>0</v>
      </c>
      <c r="E143" s="41">
        <f t="shared" ref="E143:J146" si="143">E148</f>
        <v>0</v>
      </c>
      <c r="F143" s="41">
        <f t="shared" si="143"/>
        <v>0</v>
      </c>
      <c r="G143" s="41">
        <f t="shared" si="143"/>
        <v>0</v>
      </c>
      <c r="H143" s="41">
        <f t="shared" si="143"/>
        <v>0</v>
      </c>
      <c r="I143" s="41">
        <f t="shared" si="143"/>
        <v>0</v>
      </c>
      <c r="J143" s="41">
        <f t="shared" si="143"/>
        <v>0</v>
      </c>
      <c r="K143" s="41">
        <f t="shared" ref="K143:O143" si="144">K148</f>
        <v>0</v>
      </c>
      <c r="L143" s="41">
        <f t="shared" si="144"/>
        <v>0</v>
      </c>
      <c r="M143" s="41">
        <f t="shared" si="144"/>
        <v>0</v>
      </c>
      <c r="N143" s="46">
        <f t="shared" si="144"/>
        <v>0</v>
      </c>
      <c r="O143" s="46">
        <f t="shared" si="144"/>
        <v>0</v>
      </c>
      <c r="P143" s="46">
        <f t="shared" ref="P143" si="145">P148</f>
        <v>0</v>
      </c>
    </row>
    <row r="144" spans="1:16" ht="36" customHeight="1" x14ac:dyDescent="0.35">
      <c r="A144" s="90"/>
      <c r="B144" s="90"/>
      <c r="C144" s="18" t="s">
        <v>3</v>
      </c>
      <c r="D144" s="60">
        <f t="shared" si="142"/>
        <v>0</v>
      </c>
      <c r="E144" s="41">
        <f t="shared" si="143"/>
        <v>0</v>
      </c>
      <c r="F144" s="41">
        <f t="shared" si="143"/>
        <v>0</v>
      </c>
      <c r="G144" s="41">
        <f t="shared" si="143"/>
        <v>0</v>
      </c>
      <c r="H144" s="41">
        <f t="shared" si="143"/>
        <v>0</v>
      </c>
      <c r="I144" s="41">
        <f t="shared" si="143"/>
        <v>0</v>
      </c>
      <c r="J144" s="41">
        <f t="shared" si="143"/>
        <v>0</v>
      </c>
      <c r="K144" s="41">
        <f t="shared" ref="K144:O144" si="146">K149</f>
        <v>0</v>
      </c>
      <c r="L144" s="41">
        <f t="shared" si="146"/>
        <v>0</v>
      </c>
      <c r="M144" s="41">
        <f t="shared" si="146"/>
        <v>0</v>
      </c>
      <c r="N144" s="46">
        <f t="shared" si="146"/>
        <v>0</v>
      </c>
      <c r="O144" s="46">
        <f t="shared" si="146"/>
        <v>0</v>
      </c>
      <c r="P144" s="46">
        <f t="shared" ref="P144" si="147">P149</f>
        <v>0</v>
      </c>
    </row>
    <row r="145" spans="1:16" ht="36" customHeight="1" x14ac:dyDescent="0.35">
      <c r="A145" s="90"/>
      <c r="B145" s="90"/>
      <c r="C145" s="18" t="s">
        <v>4</v>
      </c>
      <c r="D145" s="60">
        <f t="shared" si="142"/>
        <v>8212.0299999999988</v>
      </c>
      <c r="E145" s="41">
        <f t="shared" si="143"/>
        <v>2050.1999999999998</v>
      </c>
      <c r="F145" s="41">
        <f t="shared" si="143"/>
        <v>513.6</v>
      </c>
      <c r="G145" s="41">
        <f t="shared" si="143"/>
        <v>442.7</v>
      </c>
      <c r="H145" s="41">
        <f t="shared" si="143"/>
        <v>650</v>
      </c>
      <c r="I145" s="41">
        <f t="shared" si="143"/>
        <v>517.4</v>
      </c>
      <c r="J145" s="41">
        <f t="shared" si="143"/>
        <v>516.5</v>
      </c>
      <c r="K145" s="41">
        <f t="shared" ref="K145:O145" si="148">K150</f>
        <v>957.9</v>
      </c>
      <c r="L145" s="41">
        <f t="shared" si="148"/>
        <v>1580.4</v>
      </c>
      <c r="M145" s="41">
        <f t="shared" si="148"/>
        <v>983.32999999999993</v>
      </c>
      <c r="N145" s="46">
        <f t="shared" si="148"/>
        <v>0</v>
      </c>
      <c r="O145" s="46">
        <f t="shared" si="148"/>
        <v>0</v>
      </c>
      <c r="P145" s="46">
        <f t="shared" ref="P145" si="149">P150</f>
        <v>0</v>
      </c>
    </row>
    <row r="146" spans="1:16" ht="36" customHeight="1" x14ac:dyDescent="0.35">
      <c r="A146" s="90"/>
      <c r="B146" s="90"/>
      <c r="C146" s="18" t="s">
        <v>5</v>
      </c>
      <c r="D146" s="60">
        <f t="shared" si="142"/>
        <v>0</v>
      </c>
      <c r="E146" s="41">
        <f t="shared" si="143"/>
        <v>0</v>
      </c>
      <c r="F146" s="41">
        <f t="shared" si="143"/>
        <v>0</v>
      </c>
      <c r="G146" s="41">
        <f t="shared" si="143"/>
        <v>0</v>
      </c>
      <c r="H146" s="41">
        <f t="shared" si="143"/>
        <v>0</v>
      </c>
      <c r="I146" s="41">
        <f t="shared" si="143"/>
        <v>0</v>
      </c>
      <c r="J146" s="41">
        <f t="shared" si="143"/>
        <v>0</v>
      </c>
      <c r="K146" s="41">
        <f t="shared" ref="K146:O146" si="150">K151</f>
        <v>0</v>
      </c>
      <c r="L146" s="41">
        <f t="shared" si="150"/>
        <v>0</v>
      </c>
      <c r="M146" s="41">
        <f t="shared" si="150"/>
        <v>0</v>
      </c>
      <c r="N146" s="46">
        <f t="shared" si="150"/>
        <v>0</v>
      </c>
      <c r="O146" s="46">
        <f t="shared" si="150"/>
        <v>0</v>
      </c>
      <c r="P146" s="46">
        <f t="shared" ref="P146" si="151">P151</f>
        <v>0</v>
      </c>
    </row>
    <row r="147" spans="1:16" ht="36" customHeight="1" x14ac:dyDescent="0.35">
      <c r="A147" s="90" t="s">
        <v>30</v>
      </c>
      <c r="B147" s="90" t="s">
        <v>23</v>
      </c>
      <c r="C147" s="18" t="s">
        <v>0</v>
      </c>
      <c r="D147" s="41">
        <f>E147+F147+G147+H147+I147+J147+K147+L147+M147+N147+O147+P147</f>
        <v>8212.0299999999988</v>
      </c>
      <c r="E147" s="41">
        <f>E148+E149+E150+E151</f>
        <v>2050.1999999999998</v>
      </c>
      <c r="F147" s="41">
        <f t="shared" ref="F147:O147" si="152">F148+F149+F150+F151</f>
        <v>513.6</v>
      </c>
      <c r="G147" s="41">
        <f t="shared" si="152"/>
        <v>442.7</v>
      </c>
      <c r="H147" s="41">
        <f t="shared" si="152"/>
        <v>650</v>
      </c>
      <c r="I147" s="41">
        <f t="shared" si="152"/>
        <v>517.4</v>
      </c>
      <c r="J147" s="41">
        <f t="shared" si="152"/>
        <v>516.5</v>
      </c>
      <c r="K147" s="41">
        <f t="shared" si="152"/>
        <v>957.9</v>
      </c>
      <c r="L147" s="41">
        <f t="shared" si="152"/>
        <v>1580.4</v>
      </c>
      <c r="M147" s="41">
        <f t="shared" si="152"/>
        <v>983.32999999999993</v>
      </c>
      <c r="N147" s="46">
        <f t="shared" si="152"/>
        <v>0</v>
      </c>
      <c r="O147" s="46">
        <f t="shared" si="152"/>
        <v>0</v>
      </c>
      <c r="P147" s="46">
        <f t="shared" ref="P147" si="153">P148+P149+P150+P151</f>
        <v>0</v>
      </c>
    </row>
    <row r="148" spans="1:16" ht="36" customHeight="1" x14ac:dyDescent="0.35">
      <c r="A148" s="90"/>
      <c r="B148" s="90"/>
      <c r="C148" s="18" t="s">
        <v>2</v>
      </c>
      <c r="D148" s="60">
        <f t="shared" ref="D148:D151" si="154">E148+F148+G148+H148+I148+J148+K148+L148+M148+N148+O148+P148</f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6">
        <v>0</v>
      </c>
      <c r="O148" s="46">
        <v>0</v>
      </c>
      <c r="P148" s="46">
        <v>0</v>
      </c>
    </row>
    <row r="149" spans="1:16" ht="36" customHeight="1" x14ac:dyDescent="0.35">
      <c r="A149" s="90"/>
      <c r="B149" s="90"/>
      <c r="C149" s="18" t="s">
        <v>3</v>
      </c>
      <c r="D149" s="60">
        <f t="shared" si="154"/>
        <v>0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62">
        <v>0</v>
      </c>
      <c r="O149" s="62">
        <v>0</v>
      </c>
      <c r="P149" s="62">
        <v>0</v>
      </c>
    </row>
    <row r="150" spans="1:16" ht="36" customHeight="1" x14ac:dyDescent="0.35">
      <c r="A150" s="90"/>
      <c r="B150" s="90"/>
      <c r="C150" s="18" t="s">
        <v>4</v>
      </c>
      <c r="D150" s="60">
        <f t="shared" si="154"/>
        <v>8212.0299999999988</v>
      </c>
      <c r="E150" s="41">
        <v>2050.1999999999998</v>
      </c>
      <c r="F150" s="41">
        <v>513.6</v>
      </c>
      <c r="G150" s="41">
        <v>442.7</v>
      </c>
      <c r="H150" s="41">
        <v>650</v>
      </c>
      <c r="I150" s="41">
        <v>517.4</v>
      </c>
      <c r="J150" s="41">
        <v>516.5</v>
      </c>
      <c r="K150" s="41">
        <v>957.9</v>
      </c>
      <c r="L150" s="41">
        <v>1580.4</v>
      </c>
      <c r="M150" s="80">
        <f>979.3+4.03</f>
        <v>983.32999999999993</v>
      </c>
      <c r="N150" s="62">
        <v>0</v>
      </c>
      <c r="O150" s="62">
        <v>0</v>
      </c>
      <c r="P150" s="62">
        <v>0</v>
      </c>
    </row>
    <row r="151" spans="1:16" ht="36" customHeight="1" x14ac:dyDescent="0.35">
      <c r="A151" s="90"/>
      <c r="B151" s="90"/>
      <c r="C151" s="18" t="s">
        <v>5</v>
      </c>
      <c r="D151" s="60">
        <f t="shared" si="154"/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62">
        <v>0</v>
      </c>
      <c r="O151" s="62">
        <v>0</v>
      </c>
      <c r="P151" s="62">
        <v>0</v>
      </c>
    </row>
    <row r="152" spans="1:16" ht="36" customHeight="1" x14ac:dyDescent="0.3">
      <c r="A152" s="89" t="s">
        <v>18</v>
      </c>
      <c r="B152" s="89" t="s">
        <v>22</v>
      </c>
      <c r="C152" s="17" t="s">
        <v>0</v>
      </c>
      <c r="D152" s="9">
        <f>E152+F152+G152+H152+I152+J152+K152+L152+M152+N152+O152+P152</f>
        <v>263245.77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6499.9699999999993</v>
      </c>
      <c r="N152" s="45">
        <f t="shared" si="155"/>
        <v>27254.5</v>
      </c>
      <c r="O152" s="45">
        <f t="shared" si="155"/>
        <v>27257.1</v>
      </c>
      <c r="P152" s="45">
        <f t="shared" ref="P152" si="156">P153+P155+P157+P158</f>
        <v>0</v>
      </c>
    </row>
    <row r="153" spans="1:16" ht="36" customHeight="1" x14ac:dyDescent="0.35">
      <c r="A153" s="90"/>
      <c r="B153" s="120"/>
      <c r="C153" s="18" t="s">
        <v>125</v>
      </c>
      <c r="D153" s="9">
        <f t="shared" ref="D153:D158" si="157">E153+F153+G153+H153+I153+J153+K153+L153+M153+N153+O153+P153</f>
        <v>13054.5</v>
      </c>
      <c r="E153" s="63">
        <f>E160</f>
        <v>1683.1</v>
      </c>
      <c r="F153" s="63">
        <f t="shared" ref="F153:O153" si="158">F160</f>
        <v>2461.1</v>
      </c>
      <c r="G153" s="63">
        <f t="shared" si="158"/>
        <v>2005.8</v>
      </c>
      <c r="H153" s="63">
        <f t="shared" si="158"/>
        <v>0</v>
      </c>
      <c r="I153" s="63">
        <f t="shared" si="158"/>
        <v>0</v>
      </c>
      <c r="J153" s="63">
        <f t="shared" si="158"/>
        <v>0</v>
      </c>
      <c r="K153" s="63">
        <f t="shared" si="158"/>
        <v>0</v>
      </c>
      <c r="L153" s="63">
        <f t="shared" si="158"/>
        <v>4654.3</v>
      </c>
      <c r="M153" s="63">
        <f t="shared" si="158"/>
        <v>2250.1999999999998</v>
      </c>
      <c r="N153" s="62">
        <f t="shared" si="158"/>
        <v>0</v>
      </c>
      <c r="O153" s="62">
        <f t="shared" si="158"/>
        <v>0</v>
      </c>
      <c r="P153" s="62">
        <f t="shared" ref="P153" si="159">P160</f>
        <v>0</v>
      </c>
    </row>
    <row r="154" spans="1:16" ht="36" customHeight="1" x14ac:dyDescent="0.35">
      <c r="A154" s="90"/>
      <c r="B154" s="120"/>
      <c r="C154" s="18" t="s">
        <v>42</v>
      </c>
      <c r="D154" s="9">
        <f t="shared" si="157"/>
        <v>14.3</v>
      </c>
      <c r="E154" s="41">
        <v>14.3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62">
        <v>0</v>
      </c>
      <c r="O154" s="62">
        <v>0</v>
      </c>
      <c r="P154" s="62">
        <v>0</v>
      </c>
    </row>
    <row r="155" spans="1:16" ht="36" customHeight="1" x14ac:dyDescent="0.35">
      <c r="A155" s="90"/>
      <c r="B155" s="120"/>
      <c r="C155" s="18" t="s">
        <v>127</v>
      </c>
      <c r="D155" s="9">
        <f t="shared" si="157"/>
        <v>77005.500000000015</v>
      </c>
      <c r="E155" s="41">
        <f t="shared" ref="E155:O155" si="160">E161</f>
        <v>2089.9</v>
      </c>
      <c r="F155" s="41">
        <f t="shared" si="160"/>
        <v>1537.6</v>
      </c>
      <c r="G155" s="41">
        <f t="shared" si="160"/>
        <v>1643</v>
      </c>
      <c r="H155" s="41">
        <f t="shared" si="160"/>
        <v>4826.3999999999996</v>
      </c>
      <c r="I155" s="41">
        <f t="shared" si="160"/>
        <v>4078.1</v>
      </c>
      <c r="J155" s="41">
        <f t="shared" si="160"/>
        <v>31891.8</v>
      </c>
      <c r="K155" s="41">
        <f t="shared" si="160"/>
        <v>8855.1</v>
      </c>
      <c r="L155" s="41">
        <f t="shared" si="160"/>
        <v>3655.5</v>
      </c>
      <c r="M155" s="41">
        <f t="shared" si="160"/>
        <v>493.9</v>
      </c>
      <c r="N155" s="62">
        <f t="shared" si="160"/>
        <v>8966.6</v>
      </c>
      <c r="O155" s="62">
        <f t="shared" si="160"/>
        <v>8967.6</v>
      </c>
      <c r="P155" s="62">
        <f t="shared" ref="P155" si="161">P161</f>
        <v>0</v>
      </c>
    </row>
    <row r="156" spans="1:16" ht="36" customHeight="1" x14ac:dyDescent="0.35">
      <c r="A156" s="90"/>
      <c r="B156" s="120"/>
      <c r="C156" s="18" t="s">
        <v>42</v>
      </c>
      <c r="D156" s="9">
        <f t="shared" si="157"/>
        <v>180</v>
      </c>
      <c r="E156" s="41">
        <v>180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6">
        <v>0</v>
      </c>
      <c r="O156" s="46">
        <v>0</v>
      </c>
      <c r="P156" s="46">
        <v>0</v>
      </c>
    </row>
    <row r="157" spans="1:16" ht="36" customHeight="1" x14ac:dyDescent="0.35">
      <c r="A157" s="90"/>
      <c r="B157" s="120"/>
      <c r="C157" s="18" t="s">
        <v>4</v>
      </c>
      <c r="D157" s="9">
        <f t="shared" si="157"/>
        <v>9729.4699999999993</v>
      </c>
      <c r="E157" s="41">
        <f>E162</f>
        <v>1941.5</v>
      </c>
      <c r="F157" s="41">
        <f t="shared" ref="F157:O157" si="162">F162</f>
        <v>1433.6</v>
      </c>
      <c r="G157" s="41">
        <f t="shared" si="162"/>
        <v>940.1</v>
      </c>
      <c r="H157" s="41">
        <f t="shared" si="162"/>
        <v>496.7</v>
      </c>
      <c r="I157" s="41">
        <f t="shared" si="162"/>
        <v>472</v>
      </c>
      <c r="J157" s="41">
        <f t="shared" si="162"/>
        <v>2030</v>
      </c>
      <c r="K157" s="41">
        <f t="shared" si="162"/>
        <v>565.20000000000005</v>
      </c>
      <c r="L157" s="41">
        <f t="shared" si="162"/>
        <v>530.4</v>
      </c>
      <c r="M157" s="41">
        <f t="shared" si="162"/>
        <v>175.17000000000002</v>
      </c>
      <c r="N157" s="46">
        <f t="shared" si="162"/>
        <v>572.4</v>
      </c>
      <c r="O157" s="46">
        <f t="shared" si="162"/>
        <v>572.4</v>
      </c>
      <c r="P157" s="46">
        <f t="shared" ref="P157" si="163">P162</f>
        <v>0</v>
      </c>
    </row>
    <row r="158" spans="1:16" ht="36" customHeight="1" x14ac:dyDescent="0.35">
      <c r="A158" s="90"/>
      <c r="B158" s="120"/>
      <c r="C158" s="18" t="s">
        <v>5</v>
      </c>
      <c r="D158" s="9">
        <f t="shared" si="157"/>
        <v>163456.30000000002</v>
      </c>
      <c r="E158" s="41">
        <f>E163</f>
        <v>3824.3</v>
      </c>
      <c r="F158" s="41">
        <f t="shared" ref="F158:O158" si="164">F163</f>
        <v>6050.4</v>
      </c>
      <c r="G158" s="41">
        <f t="shared" si="164"/>
        <v>6309.1</v>
      </c>
      <c r="H158" s="41">
        <f t="shared" si="164"/>
        <v>7109.3</v>
      </c>
      <c r="I158" s="41">
        <f t="shared" si="164"/>
        <v>3233.1</v>
      </c>
      <c r="J158" s="41">
        <f t="shared" si="164"/>
        <v>63008.2</v>
      </c>
      <c r="K158" s="41">
        <f t="shared" si="164"/>
        <v>17494.8</v>
      </c>
      <c r="L158" s="41">
        <f t="shared" si="164"/>
        <v>17413.8</v>
      </c>
      <c r="M158" s="41">
        <f t="shared" si="164"/>
        <v>3580.7</v>
      </c>
      <c r="N158" s="46">
        <f t="shared" si="164"/>
        <v>17715.5</v>
      </c>
      <c r="O158" s="46">
        <f t="shared" si="164"/>
        <v>17717.099999999999</v>
      </c>
      <c r="P158" s="46">
        <f t="shared" ref="P158" si="165">P163</f>
        <v>0</v>
      </c>
    </row>
    <row r="159" spans="1:16" ht="36" customHeight="1" x14ac:dyDescent="0.35">
      <c r="A159" s="90" t="s">
        <v>19</v>
      </c>
      <c r="B159" s="90" t="s">
        <v>49</v>
      </c>
      <c r="C159" s="18" t="s">
        <v>0</v>
      </c>
      <c r="D159" s="41">
        <f>E159+F159+G159+H159+I159+J159+K159+L159+M159+N159+O159+P159</f>
        <v>263245.77</v>
      </c>
      <c r="E159" s="41">
        <f>E160+E161+E162+E163</f>
        <v>9538.7999999999993</v>
      </c>
      <c r="F159" s="41">
        <f>F160+F161+F162+F163</f>
        <v>11482.699999999999</v>
      </c>
      <c r="G159" s="41">
        <f t="shared" ref="G159:J159" si="166">G160+G161+G162+G163</f>
        <v>10898</v>
      </c>
      <c r="H159" s="41">
        <f t="shared" si="166"/>
        <v>12432.4</v>
      </c>
      <c r="I159" s="41">
        <f t="shared" si="166"/>
        <v>7783.2000000000007</v>
      </c>
      <c r="J159" s="41">
        <f t="shared" si="166"/>
        <v>96930</v>
      </c>
      <c r="K159" s="41">
        <f t="shared" ref="K159:O159" si="167">K160+K161+K162+K163</f>
        <v>26915.1</v>
      </c>
      <c r="L159" s="41">
        <f t="shared" si="167"/>
        <v>26254</v>
      </c>
      <c r="M159" s="84">
        <f t="shared" si="167"/>
        <v>6499.9699999999993</v>
      </c>
      <c r="N159" s="46">
        <f>N160+N161+N162+N163</f>
        <v>27254.5</v>
      </c>
      <c r="O159" s="46">
        <f t="shared" si="167"/>
        <v>27257.1</v>
      </c>
      <c r="P159" s="46">
        <f t="shared" ref="P159" si="168">P160+P161+P162+P163</f>
        <v>0</v>
      </c>
    </row>
    <row r="160" spans="1:16" ht="36" customHeight="1" x14ac:dyDescent="0.35">
      <c r="A160" s="90"/>
      <c r="B160" s="90"/>
      <c r="C160" s="18" t="s">
        <v>2</v>
      </c>
      <c r="D160" s="60">
        <f t="shared" ref="D160:D163" si="169">E160+F160+G160+H160+I160+J160+K160+L160+M160+N160+O160+P160</f>
        <v>13054.5</v>
      </c>
      <c r="E160" s="41">
        <f t="shared" ref="E160:O162" si="170">E165</f>
        <v>1683.1</v>
      </c>
      <c r="F160" s="41">
        <f t="shared" si="170"/>
        <v>2461.1</v>
      </c>
      <c r="G160" s="41">
        <f t="shared" si="170"/>
        <v>2005.8</v>
      </c>
      <c r="H160" s="41">
        <f t="shared" si="170"/>
        <v>0</v>
      </c>
      <c r="I160" s="41">
        <f t="shared" si="170"/>
        <v>0</v>
      </c>
      <c r="J160" s="41">
        <f t="shared" si="170"/>
        <v>0</v>
      </c>
      <c r="K160" s="41">
        <f t="shared" si="170"/>
        <v>0</v>
      </c>
      <c r="L160" s="41">
        <f t="shared" si="170"/>
        <v>4654.3</v>
      </c>
      <c r="M160" s="41">
        <f t="shared" si="170"/>
        <v>2250.1999999999998</v>
      </c>
      <c r="N160" s="59">
        <f t="shared" si="170"/>
        <v>0</v>
      </c>
      <c r="O160" s="59">
        <f t="shared" si="170"/>
        <v>0</v>
      </c>
      <c r="P160" s="59">
        <f t="shared" ref="P160" si="171">P165</f>
        <v>0</v>
      </c>
    </row>
    <row r="161" spans="1:16" ht="36" customHeight="1" x14ac:dyDescent="0.35">
      <c r="A161" s="90"/>
      <c r="B161" s="90"/>
      <c r="C161" s="18" t="s">
        <v>3</v>
      </c>
      <c r="D161" s="60">
        <f t="shared" si="169"/>
        <v>77005.500000000015</v>
      </c>
      <c r="E161" s="41">
        <f t="shared" si="170"/>
        <v>2089.9</v>
      </c>
      <c r="F161" s="41">
        <f t="shared" si="170"/>
        <v>1537.6</v>
      </c>
      <c r="G161" s="41">
        <f t="shared" si="170"/>
        <v>1643</v>
      </c>
      <c r="H161" s="41">
        <f t="shared" si="170"/>
        <v>4826.3999999999996</v>
      </c>
      <c r="I161" s="41">
        <f t="shared" si="170"/>
        <v>4078.1</v>
      </c>
      <c r="J161" s="41">
        <f t="shared" si="170"/>
        <v>31891.8</v>
      </c>
      <c r="K161" s="41">
        <f t="shared" si="170"/>
        <v>8855.1</v>
      </c>
      <c r="L161" s="41">
        <f t="shared" si="170"/>
        <v>3655.5</v>
      </c>
      <c r="M161" s="41">
        <f t="shared" si="170"/>
        <v>493.9</v>
      </c>
      <c r="N161" s="59">
        <f t="shared" si="170"/>
        <v>8966.6</v>
      </c>
      <c r="O161" s="59">
        <f t="shared" si="170"/>
        <v>8967.6</v>
      </c>
      <c r="P161" s="59">
        <f t="shared" ref="P161" si="172">P166</f>
        <v>0</v>
      </c>
    </row>
    <row r="162" spans="1:16" ht="36" customHeight="1" x14ac:dyDescent="0.35">
      <c r="A162" s="90"/>
      <c r="B162" s="90"/>
      <c r="C162" s="18" t="s">
        <v>4</v>
      </c>
      <c r="D162" s="60">
        <f t="shared" si="169"/>
        <v>9729.4699999999993</v>
      </c>
      <c r="E162" s="41">
        <f t="shared" si="170"/>
        <v>1941.5</v>
      </c>
      <c r="F162" s="41">
        <f t="shared" si="170"/>
        <v>1433.6</v>
      </c>
      <c r="G162" s="41">
        <f t="shared" si="170"/>
        <v>940.1</v>
      </c>
      <c r="H162" s="41">
        <f t="shared" si="170"/>
        <v>496.7</v>
      </c>
      <c r="I162" s="41">
        <f t="shared" si="170"/>
        <v>472</v>
      </c>
      <c r="J162" s="41">
        <f t="shared" si="170"/>
        <v>2030</v>
      </c>
      <c r="K162" s="41">
        <f t="shared" si="170"/>
        <v>565.20000000000005</v>
      </c>
      <c r="L162" s="41">
        <f t="shared" si="170"/>
        <v>530.4</v>
      </c>
      <c r="M162" s="84">
        <f>M167</f>
        <v>175.17000000000002</v>
      </c>
      <c r="N162" s="59">
        <f>N167</f>
        <v>572.4</v>
      </c>
      <c r="O162" s="59">
        <f>O167</f>
        <v>572.4</v>
      </c>
      <c r="P162" s="59">
        <f>P167</f>
        <v>0</v>
      </c>
    </row>
    <row r="163" spans="1:16" ht="36" customHeight="1" x14ac:dyDescent="0.35">
      <c r="A163" s="90"/>
      <c r="B163" s="90"/>
      <c r="C163" s="18" t="s">
        <v>5</v>
      </c>
      <c r="D163" s="60">
        <f t="shared" si="169"/>
        <v>163456.30000000002</v>
      </c>
      <c r="E163" s="41">
        <f>E168</f>
        <v>3824.3</v>
      </c>
      <c r="F163" s="41">
        <f t="shared" ref="F163:O163" si="173">F168</f>
        <v>6050.4</v>
      </c>
      <c r="G163" s="41">
        <f t="shared" si="173"/>
        <v>6309.1</v>
      </c>
      <c r="H163" s="41">
        <f t="shared" si="173"/>
        <v>7109.3</v>
      </c>
      <c r="I163" s="41">
        <f t="shared" si="173"/>
        <v>3233.1</v>
      </c>
      <c r="J163" s="41">
        <f t="shared" si="173"/>
        <v>63008.2</v>
      </c>
      <c r="K163" s="41">
        <f t="shared" si="173"/>
        <v>17494.8</v>
      </c>
      <c r="L163" s="41">
        <f t="shared" si="173"/>
        <v>17413.8</v>
      </c>
      <c r="M163" s="41">
        <f t="shared" si="173"/>
        <v>3580.7</v>
      </c>
      <c r="N163" s="59">
        <f t="shared" si="173"/>
        <v>17715.5</v>
      </c>
      <c r="O163" s="59">
        <f t="shared" si="173"/>
        <v>17717.099999999999</v>
      </c>
      <c r="P163" s="59">
        <f t="shared" ref="P163" si="174">P168</f>
        <v>0</v>
      </c>
    </row>
    <row r="164" spans="1:16" ht="36" customHeight="1" x14ac:dyDescent="0.35">
      <c r="A164" s="90" t="s">
        <v>31</v>
      </c>
      <c r="B164" s="90" t="s">
        <v>52</v>
      </c>
      <c r="C164" s="18" t="s">
        <v>0</v>
      </c>
      <c r="D164" s="41">
        <f>E164+F164+G164+H164+I164+J164+K164+L164+M164+N164+O164+P164</f>
        <v>263245.77</v>
      </c>
      <c r="E164" s="41">
        <f>E165+E166+E167+E168</f>
        <v>9538.7999999999993</v>
      </c>
      <c r="F164" s="41">
        <f t="shared" ref="F164:O164" si="175">F165+F166+F167+F168</f>
        <v>11482.699999999999</v>
      </c>
      <c r="G164" s="41">
        <f t="shared" si="175"/>
        <v>10898</v>
      </c>
      <c r="H164" s="41">
        <f t="shared" si="175"/>
        <v>12432.4</v>
      </c>
      <c r="I164" s="41">
        <f t="shared" si="175"/>
        <v>7783.2000000000007</v>
      </c>
      <c r="J164" s="41">
        <f t="shared" si="175"/>
        <v>96930</v>
      </c>
      <c r="K164" s="41">
        <f t="shared" si="175"/>
        <v>26915.1</v>
      </c>
      <c r="L164" s="41">
        <f t="shared" si="175"/>
        <v>26254</v>
      </c>
      <c r="M164" s="41">
        <f t="shared" si="175"/>
        <v>6499.9699999999993</v>
      </c>
      <c r="N164" s="59">
        <f t="shared" si="175"/>
        <v>27254.5</v>
      </c>
      <c r="O164" s="59">
        <f t="shared" si="175"/>
        <v>27257.1</v>
      </c>
      <c r="P164" s="59">
        <f t="shared" ref="P164" si="176">P165+P166+P167+P168</f>
        <v>0</v>
      </c>
    </row>
    <row r="165" spans="1:16" ht="36" customHeight="1" x14ac:dyDescent="0.35">
      <c r="A165" s="90"/>
      <c r="B165" s="90"/>
      <c r="C165" s="18" t="s">
        <v>2</v>
      </c>
      <c r="D165" s="60">
        <f t="shared" ref="D165:D168" si="177">E165+F165+G165+H165+I165+J165+K165+L165+M165+N165+O165+P165</f>
        <v>13054.5</v>
      </c>
      <c r="E165" s="41">
        <v>1683.1</v>
      </c>
      <c r="F165" s="41">
        <v>2461.1</v>
      </c>
      <c r="G165" s="41">
        <v>2005.8</v>
      </c>
      <c r="H165" s="41">
        <v>0</v>
      </c>
      <c r="I165" s="41">
        <v>0</v>
      </c>
      <c r="J165" s="41">
        <v>0</v>
      </c>
      <c r="K165" s="41">
        <v>0</v>
      </c>
      <c r="L165" s="41">
        <v>4654.3</v>
      </c>
      <c r="M165" s="41">
        <v>2250.1999999999998</v>
      </c>
      <c r="N165" s="59">
        <v>0</v>
      </c>
      <c r="O165" s="59">
        <v>0</v>
      </c>
      <c r="P165" s="59">
        <v>0</v>
      </c>
    </row>
    <row r="166" spans="1:16" ht="36" customHeight="1" x14ac:dyDescent="0.35">
      <c r="A166" s="90"/>
      <c r="B166" s="90"/>
      <c r="C166" s="18" t="s">
        <v>3</v>
      </c>
      <c r="D166" s="60">
        <f t="shared" si="177"/>
        <v>77005.500000000015</v>
      </c>
      <c r="E166" s="41">
        <v>2089.9</v>
      </c>
      <c r="F166" s="41">
        <v>1537.6</v>
      </c>
      <c r="G166" s="41">
        <v>1643</v>
      </c>
      <c r="H166" s="41">
        <v>4826.3999999999996</v>
      </c>
      <c r="I166" s="41">
        <v>4078.1</v>
      </c>
      <c r="J166" s="41">
        <v>31891.8</v>
      </c>
      <c r="K166" s="41">
        <v>8855.1</v>
      </c>
      <c r="L166" s="41">
        <v>3655.5</v>
      </c>
      <c r="M166" s="41">
        <v>493.9</v>
      </c>
      <c r="N166" s="59">
        <v>8966.6</v>
      </c>
      <c r="O166" s="59">
        <v>8967.6</v>
      </c>
      <c r="P166" s="59">
        <v>0</v>
      </c>
    </row>
    <row r="167" spans="1:16" ht="36" customHeight="1" x14ac:dyDescent="0.35">
      <c r="A167" s="90"/>
      <c r="B167" s="90"/>
      <c r="C167" s="18" t="s">
        <v>4</v>
      </c>
      <c r="D167" s="60">
        <f t="shared" si="177"/>
        <v>9729.4699999999993</v>
      </c>
      <c r="E167" s="41">
        <v>1941.5</v>
      </c>
      <c r="F167" s="41">
        <v>1433.6</v>
      </c>
      <c r="G167" s="41">
        <v>940.1</v>
      </c>
      <c r="H167" s="41">
        <v>496.7</v>
      </c>
      <c r="I167" s="41">
        <v>472</v>
      </c>
      <c r="J167" s="41">
        <v>2030</v>
      </c>
      <c r="K167" s="41">
        <v>565.20000000000005</v>
      </c>
      <c r="L167" s="41">
        <v>530.4</v>
      </c>
      <c r="M167" s="80">
        <f>388.3-213.13</f>
        <v>175.17000000000002</v>
      </c>
      <c r="N167" s="59">
        <v>572.4</v>
      </c>
      <c r="O167" s="59">
        <v>572.4</v>
      </c>
      <c r="P167" s="59">
        <v>0</v>
      </c>
    </row>
    <row r="168" spans="1:16" ht="36" customHeight="1" x14ac:dyDescent="0.35">
      <c r="A168" s="90"/>
      <c r="B168" s="90"/>
      <c r="C168" s="18" t="s">
        <v>5</v>
      </c>
      <c r="D168" s="60">
        <f t="shared" si="177"/>
        <v>163456.30000000002</v>
      </c>
      <c r="E168" s="41">
        <v>3824.3</v>
      </c>
      <c r="F168" s="41">
        <v>6050.4</v>
      </c>
      <c r="G168" s="41">
        <v>6309.1</v>
      </c>
      <c r="H168" s="41">
        <v>7109.3</v>
      </c>
      <c r="I168" s="41">
        <v>3233.1</v>
      </c>
      <c r="J168" s="41">
        <v>63008.2</v>
      </c>
      <c r="K168" s="41">
        <v>17494.8</v>
      </c>
      <c r="L168" s="41">
        <v>17413.8</v>
      </c>
      <c r="M168" s="41">
        <v>3580.7</v>
      </c>
      <c r="N168" s="59">
        <v>17715.5</v>
      </c>
      <c r="O168" s="59">
        <v>17717.099999999999</v>
      </c>
      <c r="P168" s="59">
        <v>0</v>
      </c>
    </row>
    <row r="169" spans="1:16" ht="36" customHeight="1" x14ac:dyDescent="0.3">
      <c r="A169" s="89" t="s">
        <v>15</v>
      </c>
      <c r="B169" s="89" t="s">
        <v>74</v>
      </c>
      <c r="C169" s="17" t="s">
        <v>0</v>
      </c>
      <c r="D169" s="9">
        <f>E169+F169+G169+H169+I169+J169+K169+L169+M169+N169+O169+P169</f>
        <v>638973.57900000003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94070.578999999998</v>
      </c>
      <c r="N169" s="45">
        <f t="shared" si="178"/>
        <v>90667.400000000009</v>
      </c>
      <c r="O169" s="45">
        <f t="shared" si="178"/>
        <v>94094.400000000009</v>
      </c>
      <c r="P169" s="45">
        <f t="shared" ref="P169" si="179">P170+P171+P172+P173</f>
        <v>97089.500000000015</v>
      </c>
    </row>
    <row r="170" spans="1:16" ht="36" customHeight="1" x14ac:dyDescent="0.35">
      <c r="A170" s="89"/>
      <c r="B170" s="89"/>
      <c r="C170" s="18" t="s">
        <v>2</v>
      </c>
      <c r="D170" s="9">
        <f t="shared" ref="D170:D173" si="180">E170+F170+G170+H170+I170+J170+K170+L170+M170+N170+O170+P170</f>
        <v>0</v>
      </c>
      <c r="E170" s="41">
        <f t="shared" ref="E170:O172" si="181">E175+E195</f>
        <v>0</v>
      </c>
      <c r="F170" s="41">
        <f t="shared" si="181"/>
        <v>0</v>
      </c>
      <c r="G170" s="41">
        <f t="shared" si="181"/>
        <v>0</v>
      </c>
      <c r="H170" s="41">
        <f t="shared" si="181"/>
        <v>0</v>
      </c>
      <c r="I170" s="41">
        <f t="shared" si="181"/>
        <v>0</v>
      </c>
      <c r="J170" s="41">
        <f t="shared" si="181"/>
        <v>0</v>
      </c>
      <c r="K170" s="41">
        <f t="shared" si="181"/>
        <v>0</v>
      </c>
      <c r="L170" s="41">
        <f t="shared" si="181"/>
        <v>0</v>
      </c>
      <c r="M170" s="41">
        <f t="shared" si="181"/>
        <v>0</v>
      </c>
      <c r="N170" s="59">
        <f t="shared" si="181"/>
        <v>0</v>
      </c>
      <c r="O170" s="59">
        <f t="shared" si="181"/>
        <v>0</v>
      </c>
      <c r="P170" s="59">
        <f t="shared" ref="P170" si="182">P175+P195</f>
        <v>0</v>
      </c>
    </row>
    <row r="171" spans="1:16" ht="36" customHeight="1" x14ac:dyDescent="0.35">
      <c r="A171" s="89"/>
      <c r="B171" s="89"/>
      <c r="C171" s="18" t="s">
        <v>3</v>
      </c>
      <c r="D171" s="9">
        <f t="shared" si="180"/>
        <v>16.700000000000003</v>
      </c>
      <c r="E171" s="41">
        <f t="shared" si="181"/>
        <v>0</v>
      </c>
      <c r="F171" s="41">
        <f t="shared" si="181"/>
        <v>0</v>
      </c>
      <c r="G171" s="41">
        <f t="shared" si="181"/>
        <v>0</v>
      </c>
      <c r="H171" s="41">
        <f t="shared" si="181"/>
        <v>0</v>
      </c>
      <c r="I171" s="41">
        <f t="shared" si="181"/>
        <v>2.2000000000000002</v>
      </c>
      <c r="J171" s="41">
        <f t="shared" si="181"/>
        <v>2.6</v>
      </c>
      <c r="K171" s="41">
        <f t="shared" si="181"/>
        <v>2.6</v>
      </c>
      <c r="L171" s="41">
        <f t="shared" si="181"/>
        <v>2.1</v>
      </c>
      <c r="M171" s="41">
        <f t="shared" si="181"/>
        <v>1.8</v>
      </c>
      <c r="N171" s="59">
        <f t="shared" si="181"/>
        <v>1.8</v>
      </c>
      <c r="O171" s="59">
        <f t="shared" si="181"/>
        <v>1.8</v>
      </c>
      <c r="P171" s="59">
        <f t="shared" ref="P171" si="183">P176+P196</f>
        <v>1.8</v>
      </c>
    </row>
    <row r="172" spans="1:16" ht="36" customHeight="1" x14ac:dyDescent="0.35">
      <c r="A172" s="89"/>
      <c r="B172" s="89"/>
      <c r="C172" s="18" t="s">
        <v>4</v>
      </c>
      <c r="D172" s="9">
        <f t="shared" si="180"/>
        <v>638956.87899999996</v>
      </c>
      <c r="E172" s="41">
        <f t="shared" si="181"/>
        <v>19035.5</v>
      </c>
      <c r="F172" s="41">
        <f t="shared" si="181"/>
        <v>19662.599999999999</v>
      </c>
      <c r="G172" s="41">
        <f t="shared" si="181"/>
        <v>21884.1</v>
      </c>
      <c r="H172" s="41">
        <f t="shared" si="181"/>
        <v>25547.8</v>
      </c>
      <c r="I172" s="41">
        <f t="shared" si="181"/>
        <v>25651.4</v>
      </c>
      <c r="J172" s="41">
        <f t="shared" si="181"/>
        <v>31431.4</v>
      </c>
      <c r="K172" s="41">
        <f t="shared" si="181"/>
        <v>36889</v>
      </c>
      <c r="L172" s="41">
        <f t="shared" si="181"/>
        <v>82940.399999999994</v>
      </c>
      <c r="M172" s="41">
        <f t="shared" si="181"/>
        <v>94068.778999999995</v>
      </c>
      <c r="N172" s="46">
        <f t="shared" si="181"/>
        <v>90665.600000000006</v>
      </c>
      <c r="O172" s="46">
        <f t="shared" si="181"/>
        <v>94092.6</v>
      </c>
      <c r="P172" s="46">
        <f t="shared" ref="P172" si="184">P177+P197</f>
        <v>97087.700000000012</v>
      </c>
    </row>
    <row r="173" spans="1:16" ht="36" customHeight="1" x14ac:dyDescent="0.35">
      <c r="A173" s="89"/>
      <c r="B173" s="89"/>
      <c r="C173" s="18" t="s">
        <v>5</v>
      </c>
      <c r="D173" s="9">
        <f t="shared" si="180"/>
        <v>0</v>
      </c>
      <c r="E173" s="41">
        <f>E178+E198</f>
        <v>0</v>
      </c>
      <c r="F173" s="41">
        <f t="shared" ref="F173:O173" si="185">F178+F198</f>
        <v>0</v>
      </c>
      <c r="G173" s="41">
        <f t="shared" si="185"/>
        <v>0</v>
      </c>
      <c r="H173" s="41">
        <f t="shared" si="185"/>
        <v>0</v>
      </c>
      <c r="I173" s="41">
        <f t="shared" si="185"/>
        <v>0</v>
      </c>
      <c r="J173" s="41">
        <f t="shared" si="185"/>
        <v>0</v>
      </c>
      <c r="K173" s="41">
        <f t="shared" si="185"/>
        <v>0</v>
      </c>
      <c r="L173" s="41">
        <f t="shared" si="185"/>
        <v>0</v>
      </c>
      <c r="M173" s="41">
        <f t="shared" si="185"/>
        <v>0</v>
      </c>
      <c r="N173" s="46">
        <f t="shared" si="185"/>
        <v>0</v>
      </c>
      <c r="O173" s="46">
        <f t="shared" si="185"/>
        <v>0</v>
      </c>
      <c r="P173" s="46">
        <f t="shared" ref="P173" si="186">P178+P198</f>
        <v>0</v>
      </c>
    </row>
    <row r="174" spans="1:16" ht="36" customHeight="1" x14ac:dyDescent="0.35">
      <c r="A174" s="90" t="s">
        <v>25</v>
      </c>
      <c r="B174" s="90" t="s">
        <v>24</v>
      </c>
      <c r="C174" s="18" t="s">
        <v>0</v>
      </c>
      <c r="D174" s="41">
        <f>E174+F174+G174+H174+I174+J174+K174+L174+M174+N174+O174+P174</f>
        <v>366285.42100000003</v>
      </c>
      <c r="E174" s="41">
        <f>E175+E176+E177+E178</f>
        <v>19035.5</v>
      </c>
      <c r="F174" s="41">
        <f t="shared" ref="F174:O174" si="187">F175+F176+F177+F178</f>
        <v>19662.599999999999</v>
      </c>
      <c r="G174" s="41">
        <f t="shared" si="187"/>
        <v>21884.1</v>
      </c>
      <c r="H174" s="41">
        <f t="shared" si="187"/>
        <v>25547.8</v>
      </c>
      <c r="I174" s="41">
        <f t="shared" si="187"/>
        <v>25653.600000000002</v>
      </c>
      <c r="J174" s="41">
        <f t="shared" si="187"/>
        <v>31434</v>
      </c>
      <c r="K174" s="41">
        <f t="shared" si="187"/>
        <v>36891.599999999999</v>
      </c>
      <c r="L174" s="41">
        <f t="shared" si="187"/>
        <v>32800.299999999996</v>
      </c>
      <c r="M174" s="41">
        <f t="shared" si="187"/>
        <v>40542.321000000004</v>
      </c>
      <c r="N174" s="46">
        <f t="shared" si="187"/>
        <v>36478</v>
      </c>
      <c r="O174" s="46">
        <f t="shared" si="187"/>
        <v>37664.9</v>
      </c>
      <c r="P174" s="46">
        <f t="shared" ref="P174" si="188">P175+P176+P177+P178</f>
        <v>38690.700000000004</v>
      </c>
    </row>
    <row r="175" spans="1:16" ht="36" customHeight="1" x14ac:dyDescent="0.35">
      <c r="A175" s="90"/>
      <c r="B175" s="90"/>
      <c r="C175" s="18" t="s">
        <v>2</v>
      </c>
      <c r="D175" s="60">
        <f t="shared" ref="D175:D178" si="189">E175+F175+G175+H175+I175+J175+K175+L175+M175+N175+O175+P175</f>
        <v>0</v>
      </c>
      <c r="E175" s="41">
        <f t="shared" ref="E175:O177" si="190">E185+E180+E190</f>
        <v>0</v>
      </c>
      <c r="F175" s="41">
        <f t="shared" si="190"/>
        <v>0</v>
      </c>
      <c r="G175" s="41">
        <f t="shared" si="190"/>
        <v>0</v>
      </c>
      <c r="H175" s="41">
        <f t="shared" si="190"/>
        <v>0</v>
      </c>
      <c r="I175" s="41">
        <f t="shared" si="190"/>
        <v>0</v>
      </c>
      <c r="J175" s="41">
        <f t="shared" si="190"/>
        <v>0</v>
      </c>
      <c r="K175" s="41">
        <f t="shared" si="190"/>
        <v>0</v>
      </c>
      <c r="L175" s="41">
        <f t="shared" si="190"/>
        <v>0</v>
      </c>
      <c r="M175" s="41">
        <f t="shared" si="190"/>
        <v>0</v>
      </c>
      <c r="N175" s="46">
        <f t="shared" si="190"/>
        <v>0</v>
      </c>
      <c r="O175" s="46">
        <f t="shared" si="190"/>
        <v>0</v>
      </c>
      <c r="P175" s="46">
        <f t="shared" ref="P175" si="191">P185+P180+P190</f>
        <v>0</v>
      </c>
    </row>
    <row r="176" spans="1:16" ht="36" customHeight="1" x14ac:dyDescent="0.35">
      <c r="A176" s="90"/>
      <c r="B176" s="90"/>
      <c r="C176" s="18" t="s">
        <v>3</v>
      </c>
      <c r="D176" s="60">
        <f t="shared" si="189"/>
        <v>16.700000000000003</v>
      </c>
      <c r="E176" s="41">
        <f t="shared" si="190"/>
        <v>0</v>
      </c>
      <c r="F176" s="41">
        <f t="shared" si="190"/>
        <v>0</v>
      </c>
      <c r="G176" s="41">
        <f t="shared" si="190"/>
        <v>0</v>
      </c>
      <c r="H176" s="41">
        <f t="shared" si="190"/>
        <v>0</v>
      </c>
      <c r="I176" s="41">
        <f t="shared" si="190"/>
        <v>2.2000000000000002</v>
      </c>
      <c r="J176" s="41">
        <f t="shared" si="190"/>
        <v>2.6</v>
      </c>
      <c r="K176" s="41">
        <f t="shared" si="190"/>
        <v>2.6</v>
      </c>
      <c r="L176" s="41">
        <f t="shared" si="190"/>
        <v>2.1</v>
      </c>
      <c r="M176" s="41">
        <f t="shared" si="190"/>
        <v>1.8</v>
      </c>
      <c r="N176" s="46">
        <f t="shared" si="190"/>
        <v>1.8</v>
      </c>
      <c r="O176" s="46">
        <f t="shared" si="190"/>
        <v>1.8</v>
      </c>
      <c r="P176" s="46">
        <f t="shared" ref="P176" si="192">P186+P181+P191</f>
        <v>1.8</v>
      </c>
    </row>
    <row r="177" spans="1:16" ht="36" customHeight="1" x14ac:dyDescent="0.35">
      <c r="A177" s="90"/>
      <c r="B177" s="90"/>
      <c r="C177" s="18" t="s">
        <v>4</v>
      </c>
      <c r="D177" s="60">
        <f t="shared" si="189"/>
        <v>366268.72100000002</v>
      </c>
      <c r="E177" s="41">
        <f t="shared" si="190"/>
        <v>19035.5</v>
      </c>
      <c r="F177" s="41">
        <f t="shared" si="190"/>
        <v>19662.599999999999</v>
      </c>
      <c r="G177" s="41">
        <f t="shared" si="190"/>
        <v>21884.1</v>
      </c>
      <c r="H177" s="41">
        <f t="shared" si="190"/>
        <v>25547.8</v>
      </c>
      <c r="I177" s="41">
        <f t="shared" si="190"/>
        <v>25651.4</v>
      </c>
      <c r="J177" s="41">
        <f t="shared" si="190"/>
        <v>31431.4</v>
      </c>
      <c r="K177" s="41">
        <f t="shared" si="190"/>
        <v>36889</v>
      </c>
      <c r="L177" s="41">
        <f t="shared" si="190"/>
        <v>32798.199999999997</v>
      </c>
      <c r="M177" s="41">
        <f t="shared" si="190"/>
        <v>40540.521000000001</v>
      </c>
      <c r="N177" s="46">
        <f t="shared" si="190"/>
        <v>36476.199999999997</v>
      </c>
      <c r="O177" s="46">
        <f t="shared" si="190"/>
        <v>37663.1</v>
      </c>
      <c r="P177" s="46">
        <f t="shared" ref="P177" si="193">P187+P182+P192</f>
        <v>38688.9</v>
      </c>
    </row>
    <row r="178" spans="1:16" ht="36" customHeight="1" x14ac:dyDescent="0.35">
      <c r="A178" s="90"/>
      <c r="B178" s="90"/>
      <c r="C178" s="18" t="s">
        <v>5</v>
      </c>
      <c r="D178" s="60">
        <f t="shared" si="189"/>
        <v>0</v>
      </c>
      <c r="E178" s="41">
        <f>E188+E183+E193</f>
        <v>0</v>
      </c>
      <c r="F178" s="41">
        <f t="shared" ref="F178:O178" si="194">F188+F183+F193</f>
        <v>0</v>
      </c>
      <c r="G178" s="41">
        <f t="shared" si="194"/>
        <v>0</v>
      </c>
      <c r="H178" s="41">
        <f t="shared" si="194"/>
        <v>0</v>
      </c>
      <c r="I178" s="41">
        <f t="shared" si="194"/>
        <v>0</v>
      </c>
      <c r="J178" s="41">
        <f t="shared" si="194"/>
        <v>0</v>
      </c>
      <c r="K178" s="41">
        <f t="shared" si="194"/>
        <v>0</v>
      </c>
      <c r="L178" s="41">
        <f t="shared" si="194"/>
        <v>0</v>
      </c>
      <c r="M178" s="41">
        <f t="shared" si="194"/>
        <v>0</v>
      </c>
      <c r="N178" s="46">
        <f t="shared" si="194"/>
        <v>0</v>
      </c>
      <c r="O178" s="46">
        <f t="shared" si="194"/>
        <v>0</v>
      </c>
      <c r="P178" s="46">
        <f t="shared" ref="P178" si="195">P188+P183+P193</f>
        <v>0</v>
      </c>
    </row>
    <row r="179" spans="1:16" ht="36" customHeight="1" x14ac:dyDescent="0.35">
      <c r="A179" s="90" t="s">
        <v>32</v>
      </c>
      <c r="B179" s="90" t="s">
        <v>47</v>
      </c>
      <c r="C179" s="18" t="s">
        <v>0</v>
      </c>
      <c r="D179" s="41">
        <f>E179+F179+G179+H179+I179+J179+K179+L179+M179+N179+O179+P179</f>
        <v>334676.696</v>
      </c>
      <c r="E179" s="41">
        <f t="shared" ref="E179:J179" si="196">E180+E181+E182+E183</f>
        <v>18135.900000000001</v>
      </c>
      <c r="F179" s="41">
        <f t="shared" si="196"/>
        <v>17858.599999999999</v>
      </c>
      <c r="G179" s="41">
        <f>G180+G181+G182+G183</f>
        <v>20239.099999999999</v>
      </c>
      <c r="H179" s="41">
        <f t="shared" si="196"/>
        <v>21996.2</v>
      </c>
      <c r="I179" s="41">
        <f t="shared" si="196"/>
        <v>22839.200000000001</v>
      </c>
      <c r="J179" s="41">
        <f t="shared" si="196"/>
        <v>27493.5</v>
      </c>
      <c r="K179" s="41">
        <f t="shared" ref="K179:O179" si="197">K180+K181+K182+K183</f>
        <v>29294</v>
      </c>
      <c r="L179" s="41">
        <f t="shared" si="197"/>
        <v>31053.599999999999</v>
      </c>
      <c r="M179" s="41">
        <f t="shared" si="197"/>
        <v>35204.595999999998</v>
      </c>
      <c r="N179" s="46">
        <f t="shared" si="197"/>
        <v>35762.199999999997</v>
      </c>
      <c r="O179" s="46">
        <f t="shared" si="197"/>
        <v>36707.5</v>
      </c>
      <c r="P179" s="46">
        <f t="shared" ref="P179" si="198">P180+P181+P182+P183</f>
        <v>38092.300000000003</v>
      </c>
    </row>
    <row r="180" spans="1:16" ht="36" customHeight="1" x14ac:dyDescent="0.35">
      <c r="A180" s="90"/>
      <c r="B180" s="90"/>
      <c r="C180" s="18" t="s">
        <v>2</v>
      </c>
      <c r="D180" s="60">
        <f t="shared" ref="D180:D183" si="199">E180+F180+G180+H180+I180+J180+K180+L180+M180+N180+O180+P180</f>
        <v>0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6">
        <v>0</v>
      </c>
      <c r="O180" s="46">
        <v>0</v>
      </c>
      <c r="P180" s="46">
        <v>0</v>
      </c>
    </row>
    <row r="181" spans="1:16" ht="36" customHeight="1" x14ac:dyDescent="0.35">
      <c r="A181" s="90"/>
      <c r="B181" s="90"/>
      <c r="C181" s="18" t="s">
        <v>3</v>
      </c>
      <c r="D181" s="60">
        <f t="shared" si="199"/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59">
        <v>0</v>
      </c>
      <c r="O181" s="59">
        <v>0</v>
      </c>
      <c r="P181" s="59">
        <v>0</v>
      </c>
    </row>
    <row r="182" spans="1:16" ht="36" customHeight="1" x14ac:dyDescent="0.35">
      <c r="A182" s="90"/>
      <c r="B182" s="90"/>
      <c r="C182" s="18" t="s">
        <v>4</v>
      </c>
      <c r="D182" s="60">
        <f t="shared" si="199"/>
        <v>334676.696</v>
      </c>
      <c r="E182" s="41">
        <v>18135.900000000001</v>
      </c>
      <c r="F182" s="41">
        <v>17858.599999999999</v>
      </c>
      <c r="G182" s="41">
        <v>20239.099999999999</v>
      </c>
      <c r="H182" s="41">
        <v>21996.2</v>
      </c>
      <c r="I182" s="41">
        <v>22839.200000000001</v>
      </c>
      <c r="J182" s="41">
        <v>27493.5</v>
      </c>
      <c r="K182" s="41">
        <v>29294</v>
      </c>
      <c r="L182" s="41">
        <v>31053.599999999999</v>
      </c>
      <c r="M182" s="80">
        <f>35103.5+101.096</f>
        <v>35204.595999999998</v>
      </c>
      <c r="N182" s="59">
        <v>35762.199999999997</v>
      </c>
      <c r="O182" s="59">
        <v>36707.5</v>
      </c>
      <c r="P182" s="59">
        <v>38092.300000000003</v>
      </c>
    </row>
    <row r="183" spans="1:16" ht="36" customHeight="1" x14ac:dyDescent="0.35">
      <c r="A183" s="90"/>
      <c r="B183" s="90"/>
      <c r="C183" s="18" t="s">
        <v>5</v>
      </c>
      <c r="D183" s="60">
        <f t="shared" si="199"/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59">
        <v>0</v>
      </c>
      <c r="O183" s="59">
        <v>0</v>
      </c>
      <c r="P183" s="59">
        <v>0</v>
      </c>
    </row>
    <row r="184" spans="1:16" ht="36" customHeight="1" x14ac:dyDescent="0.35">
      <c r="A184" s="90" t="s">
        <v>68</v>
      </c>
      <c r="B184" s="90" t="s">
        <v>33</v>
      </c>
      <c r="C184" s="18" t="s">
        <v>0</v>
      </c>
      <c r="D184" s="41">
        <f>E184+F184+G184+H184+I184+J184+K184+L184+M184+N184+O184+P184</f>
        <v>31592.024999999998</v>
      </c>
      <c r="E184" s="41">
        <f t="shared" ref="E184:J184" si="200">E185+E186+E187+E188</f>
        <v>899.6</v>
      </c>
      <c r="F184" s="41">
        <f t="shared" si="200"/>
        <v>1804</v>
      </c>
      <c r="G184" s="41">
        <f t="shared" si="200"/>
        <v>1645</v>
      </c>
      <c r="H184" s="41">
        <f t="shared" si="200"/>
        <v>3551.6</v>
      </c>
      <c r="I184" s="41">
        <f t="shared" si="200"/>
        <v>2812.2</v>
      </c>
      <c r="J184" s="41">
        <f t="shared" si="200"/>
        <v>3937.9</v>
      </c>
      <c r="K184" s="41">
        <f t="shared" ref="K184:O184" si="201">K185+K186+K187+K188</f>
        <v>7595</v>
      </c>
      <c r="L184" s="41">
        <f t="shared" si="201"/>
        <v>1744.6</v>
      </c>
      <c r="M184" s="41">
        <f t="shared" si="201"/>
        <v>5335.9250000000002</v>
      </c>
      <c r="N184" s="59">
        <f t="shared" si="201"/>
        <v>714</v>
      </c>
      <c r="O184" s="59">
        <f t="shared" si="201"/>
        <v>955.6</v>
      </c>
      <c r="P184" s="59">
        <f t="shared" ref="P184" si="202">P185+P186+P187+P188</f>
        <v>596.6</v>
      </c>
    </row>
    <row r="185" spans="1:16" ht="36" customHeight="1" x14ac:dyDescent="0.35">
      <c r="A185" s="90"/>
      <c r="B185" s="90"/>
      <c r="C185" s="18" t="s">
        <v>2</v>
      </c>
      <c r="D185" s="60">
        <f t="shared" ref="D185:D188" si="203">E185+F185+G185+H185+I185+J185+K185+L185+M185+N185+O185+P185</f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59">
        <v>0</v>
      </c>
      <c r="O185" s="59">
        <v>0</v>
      </c>
      <c r="P185" s="59">
        <v>0</v>
      </c>
    </row>
    <row r="186" spans="1:16" ht="36" customHeight="1" x14ac:dyDescent="0.35">
      <c r="A186" s="90"/>
      <c r="B186" s="90"/>
      <c r="C186" s="18" t="s">
        <v>3</v>
      </c>
      <c r="D186" s="60">
        <f t="shared" si="203"/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59">
        <v>0</v>
      </c>
      <c r="O186" s="59">
        <v>0</v>
      </c>
      <c r="P186" s="59">
        <v>0</v>
      </c>
    </row>
    <row r="187" spans="1:16" ht="36" customHeight="1" x14ac:dyDescent="0.35">
      <c r="A187" s="90"/>
      <c r="B187" s="90"/>
      <c r="C187" s="18" t="s">
        <v>4</v>
      </c>
      <c r="D187" s="60">
        <f t="shared" si="203"/>
        <v>31592.024999999998</v>
      </c>
      <c r="E187" s="41">
        <v>899.6</v>
      </c>
      <c r="F187" s="41">
        <v>1804</v>
      </c>
      <c r="G187" s="41">
        <v>1645</v>
      </c>
      <c r="H187" s="41">
        <v>3551.6</v>
      </c>
      <c r="I187" s="41">
        <v>2812.2</v>
      </c>
      <c r="J187" s="41">
        <v>3937.9</v>
      </c>
      <c r="K187" s="41">
        <v>7595</v>
      </c>
      <c r="L187" s="41">
        <v>1744.6</v>
      </c>
      <c r="M187" s="80">
        <f>4498.5+366.719+80.506+390.2</f>
        <v>5335.9250000000002</v>
      </c>
      <c r="N187" s="59">
        <v>714</v>
      </c>
      <c r="O187" s="59">
        <v>955.6</v>
      </c>
      <c r="P187" s="59">
        <v>596.6</v>
      </c>
    </row>
    <row r="188" spans="1:16" ht="36" customHeight="1" x14ac:dyDescent="0.35">
      <c r="A188" s="90"/>
      <c r="B188" s="90"/>
      <c r="C188" s="18" t="s">
        <v>5</v>
      </c>
      <c r="D188" s="60">
        <f t="shared" si="203"/>
        <v>0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59">
        <v>0</v>
      </c>
      <c r="O188" s="59">
        <v>0</v>
      </c>
      <c r="P188" s="59">
        <v>0</v>
      </c>
    </row>
    <row r="189" spans="1:16" ht="36" customHeight="1" x14ac:dyDescent="0.35">
      <c r="A189" s="90" t="s">
        <v>69</v>
      </c>
      <c r="B189" s="90" t="s">
        <v>53</v>
      </c>
      <c r="C189" s="18" t="s">
        <v>0</v>
      </c>
      <c r="D189" s="41">
        <f>E189+F189+G189+H189+I189+J189+K189+L189+M189+N189+O189+P189</f>
        <v>16.700000000000003</v>
      </c>
      <c r="E189" s="41">
        <f>E190+E191+E192+E193</f>
        <v>0</v>
      </c>
      <c r="F189" s="41">
        <f t="shared" ref="F189:O189" si="204">F190+F191+F192+F193</f>
        <v>0</v>
      </c>
      <c r="G189" s="41">
        <f t="shared" si="204"/>
        <v>0</v>
      </c>
      <c r="H189" s="41">
        <f t="shared" si="204"/>
        <v>0</v>
      </c>
      <c r="I189" s="41">
        <f t="shared" si="204"/>
        <v>2.2000000000000002</v>
      </c>
      <c r="J189" s="41">
        <f t="shared" si="204"/>
        <v>2.6</v>
      </c>
      <c r="K189" s="41">
        <f t="shared" si="204"/>
        <v>2.6</v>
      </c>
      <c r="L189" s="41">
        <f t="shared" si="204"/>
        <v>2.1</v>
      </c>
      <c r="M189" s="41">
        <f t="shared" si="204"/>
        <v>1.8</v>
      </c>
      <c r="N189" s="59">
        <f t="shared" si="204"/>
        <v>1.8</v>
      </c>
      <c r="O189" s="59">
        <f t="shared" si="204"/>
        <v>1.8</v>
      </c>
      <c r="P189" s="59">
        <f t="shared" ref="P189" si="205">P190+P191+P192+P193</f>
        <v>1.8</v>
      </c>
    </row>
    <row r="190" spans="1:16" ht="58.5" customHeight="1" x14ac:dyDescent="0.35">
      <c r="A190" s="90"/>
      <c r="B190" s="90"/>
      <c r="C190" s="18" t="s">
        <v>2</v>
      </c>
      <c r="D190" s="60">
        <f t="shared" ref="D190:D193" si="206">E190+F190+G190+H190+I190+J190+K190+L190+M190+N190+O190+P190</f>
        <v>0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59">
        <v>0</v>
      </c>
      <c r="O190" s="59">
        <v>0</v>
      </c>
      <c r="P190" s="59">
        <v>0</v>
      </c>
    </row>
    <row r="191" spans="1:16" ht="55.5" customHeight="1" x14ac:dyDescent="0.35">
      <c r="A191" s="90"/>
      <c r="B191" s="90"/>
      <c r="C191" s="18" t="s">
        <v>3</v>
      </c>
      <c r="D191" s="60">
        <f t="shared" si="206"/>
        <v>16.700000000000003</v>
      </c>
      <c r="E191" s="41">
        <v>0</v>
      </c>
      <c r="F191" s="41">
        <v>0</v>
      </c>
      <c r="G191" s="41">
        <v>0</v>
      </c>
      <c r="H191" s="41">
        <v>0</v>
      </c>
      <c r="I191" s="41">
        <v>2.2000000000000002</v>
      </c>
      <c r="J191" s="41">
        <v>2.6</v>
      </c>
      <c r="K191" s="41">
        <v>2.6</v>
      </c>
      <c r="L191" s="41">
        <v>2.1</v>
      </c>
      <c r="M191" s="41">
        <v>1.8</v>
      </c>
      <c r="N191" s="59">
        <v>1.8</v>
      </c>
      <c r="O191" s="59">
        <v>1.8</v>
      </c>
      <c r="P191" s="59">
        <v>1.8</v>
      </c>
    </row>
    <row r="192" spans="1:16" ht="54" customHeight="1" x14ac:dyDescent="0.35">
      <c r="A192" s="90"/>
      <c r="B192" s="90"/>
      <c r="C192" s="18" t="s">
        <v>4</v>
      </c>
      <c r="D192" s="60">
        <f t="shared" si="206"/>
        <v>0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59">
        <v>0</v>
      </c>
      <c r="O192" s="59">
        <v>0</v>
      </c>
      <c r="P192" s="59">
        <v>0</v>
      </c>
    </row>
    <row r="193" spans="1:16" ht="60.75" customHeight="1" x14ac:dyDescent="0.35">
      <c r="A193" s="90"/>
      <c r="B193" s="90"/>
      <c r="C193" s="18" t="s">
        <v>5</v>
      </c>
      <c r="D193" s="60">
        <f t="shared" si="206"/>
        <v>0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59">
        <v>0</v>
      </c>
      <c r="O193" s="59">
        <v>0</v>
      </c>
      <c r="P193" s="59">
        <v>0</v>
      </c>
    </row>
    <row r="194" spans="1:16" ht="36" customHeight="1" x14ac:dyDescent="0.35">
      <c r="A194" s="90" t="s">
        <v>98</v>
      </c>
      <c r="B194" s="90" t="s">
        <v>99</v>
      </c>
      <c r="C194" s="18" t="s">
        <v>0</v>
      </c>
      <c r="D194" s="41">
        <f>E194+F194+G194+H194+I194+J194+K194+L194+M194+N194+O194+P194</f>
        <v>272688.158</v>
      </c>
      <c r="E194" s="41">
        <f>E195+E196+E197+E198</f>
        <v>0</v>
      </c>
      <c r="F194" s="41">
        <f t="shared" ref="F194:O194" si="207">F195+F196+F197+F198</f>
        <v>0</v>
      </c>
      <c r="G194" s="41">
        <f t="shared" si="207"/>
        <v>0</v>
      </c>
      <c r="H194" s="41">
        <f t="shared" si="207"/>
        <v>0</v>
      </c>
      <c r="I194" s="41">
        <f t="shared" si="207"/>
        <v>0</v>
      </c>
      <c r="J194" s="41">
        <f t="shared" si="207"/>
        <v>0</v>
      </c>
      <c r="K194" s="41">
        <f t="shared" si="207"/>
        <v>0</v>
      </c>
      <c r="L194" s="41">
        <f t="shared" si="207"/>
        <v>50142.2</v>
      </c>
      <c r="M194" s="41">
        <f t="shared" si="207"/>
        <v>53528.257999999994</v>
      </c>
      <c r="N194" s="59">
        <f t="shared" si="207"/>
        <v>54189.4</v>
      </c>
      <c r="O194" s="59">
        <f t="shared" si="207"/>
        <v>56429.5</v>
      </c>
      <c r="P194" s="59">
        <f t="shared" ref="P194" si="208">P195+P196+P197+P198</f>
        <v>58398.8</v>
      </c>
    </row>
    <row r="195" spans="1:16" ht="36" customHeight="1" x14ac:dyDescent="0.35">
      <c r="A195" s="90"/>
      <c r="B195" s="90"/>
      <c r="C195" s="18" t="s">
        <v>2</v>
      </c>
      <c r="D195" s="60">
        <f t="shared" ref="D195:D198" si="209">E195+F195+G195+H195+I195+J195+K195+L195+M195+N195+O195+P195</f>
        <v>0</v>
      </c>
      <c r="E195" s="41">
        <f t="shared" ref="E195:O197" si="210">E200</f>
        <v>0</v>
      </c>
      <c r="F195" s="41">
        <f t="shared" si="210"/>
        <v>0</v>
      </c>
      <c r="G195" s="41">
        <f t="shared" si="210"/>
        <v>0</v>
      </c>
      <c r="H195" s="41">
        <f t="shared" si="210"/>
        <v>0</v>
      </c>
      <c r="I195" s="41">
        <f t="shared" si="210"/>
        <v>0</v>
      </c>
      <c r="J195" s="41">
        <f t="shared" si="210"/>
        <v>0</v>
      </c>
      <c r="K195" s="41">
        <f t="shared" si="210"/>
        <v>0</v>
      </c>
      <c r="L195" s="41">
        <f t="shared" si="210"/>
        <v>0</v>
      </c>
      <c r="M195" s="41">
        <f t="shared" si="210"/>
        <v>0</v>
      </c>
      <c r="N195" s="59">
        <f t="shared" si="210"/>
        <v>0</v>
      </c>
      <c r="O195" s="59">
        <f t="shared" si="210"/>
        <v>0</v>
      </c>
      <c r="P195" s="59">
        <f t="shared" ref="P195" si="211">P200</f>
        <v>0</v>
      </c>
    </row>
    <row r="196" spans="1:16" ht="36" customHeight="1" x14ac:dyDescent="0.35">
      <c r="A196" s="90"/>
      <c r="B196" s="90"/>
      <c r="C196" s="18" t="s">
        <v>3</v>
      </c>
      <c r="D196" s="60">
        <f t="shared" si="209"/>
        <v>0</v>
      </c>
      <c r="E196" s="41">
        <f t="shared" si="210"/>
        <v>0</v>
      </c>
      <c r="F196" s="41">
        <f t="shared" si="210"/>
        <v>0</v>
      </c>
      <c r="G196" s="41">
        <f t="shared" si="210"/>
        <v>0</v>
      </c>
      <c r="H196" s="41">
        <f t="shared" si="210"/>
        <v>0</v>
      </c>
      <c r="I196" s="41">
        <f t="shared" si="210"/>
        <v>0</v>
      </c>
      <c r="J196" s="41">
        <f t="shared" si="210"/>
        <v>0</v>
      </c>
      <c r="K196" s="41">
        <f t="shared" si="210"/>
        <v>0</v>
      </c>
      <c r="L196" s="41">
        <f t="shared" si="210"/>
        <v>0</v>
      </c>
      <c r="M196" s="41">
        <f t="shared" si="210"/>
        <v>0</v>
      </c>
      <c r="N196" s="59">
        <f t="shared" si="210"/>
        <v>0</v>
      </c>
      <c r="O196" s="59">
        <f t="shared" si="210"/>
        <v>0</v>
      </c>
      <c r="P196" s="59">
        <f t="shared" ref="P196" si="212">P201</f>
        <v>0</v>
      </c>
    </row>
    <row r="197" spans="1:16" ht="36" customHeight="1" x14ac:dyDescent="0.35">
      <c r="A197" s="90"/>
      <c r="B197" s="90"/>
      <c r="C197" s="18" t="s">
        <v>4</v>
      </c>
      <c r="D197" s="60">
        <f t="shared" si="209"/>
        <v>272688.158</v>
      </c>
      <c r="E197" s="41">
        <f t="shared" si="210"/>
        <v>0</v>
      </c>
      <c r="F197" s="41">
        <f t="shared" si="210"/>
        <v>0</v>
      </c>
      <c r="G197" s="41">
        <f t="shared" si="210"/>
        <v>0</v>
      </c>
      <c r="H197" s="41">
        <f t="shared" si="210"/>
        <v>0</v>
      </c>
      <c r="I197" s="41">
        <f t="shared" si="210"/>
        <v>0</v>
      </c>
      <c r="J197" s="41">
        <f t="shared" si="210"/>
        <v>0</v>
      </c>
      <c r="K197" s="41">
        <f t="shared" si="210"/>
        <v>0</v>
      </c>
      <c r="L197" s="41">
        <f t="shared" si="210"/>
        <v>50142.2</v>
      </c>
      <c r="M197" s="41">
        <f t="shared" si="210"/>
        <v>53528.257999999994</v>
      </c>
      <c r="N197" s="59">
        <f t="shared" si="210"/>
        <v>54189.4</v>
      </c>
      <c r="O197" s="59">
        <f t="shared" si="210"/>
        <v>56429.5</v>
      </c>
      <c r="P197" s="59">
        <f t="shared" ref="P197" si="213">P202</f>
        <v>58398.8</v>
      </c>
    </row>
    <row r="198" spans="1:16" ht="36" customHeight="1" x14ac:dyDescent="0.35">
      <c r="A198" s="90"/>
      <c r="B198" s="90"/>
      <c r="C198" s="18" t="s">
        <v>5</v>
      </c>
      <c r="D198" s="60">
        <f t="shared" si="209"/>
        <v>0</v>
      </c>
      <c r="E198" s="41">
        <f>E203</f>
        <v>0</v>
      </c>
      <c r="F198" s="41">
        <f t="shared" ref="F198:O198" si="214">F203</f>
        <v>0</v>
      </c>
      <c r="G198" s="41">
        <f t="shared" si="214"/>
        <v>0</v>
      </c>
      <c r="H198" s="41">
        <f t="shared" si="214"/>
        <v>0</v>
      </c>
      <c r="I198" s="41">
        <f t="shared" si="214"/>
        <v>0</v>
      </c>
      <c r="J198" s="41">
        <f t="shared" si="214"/>
        <v>0</v>
      </c>
      <c r="K198" s="41">
        <f t="shared" si="214"/>
        <v>0</v>
      </c>
      <c r="L198" s="41">
        <f t="shared" si="214"/>
        <v>0</v>
      </c>
      <c r="M198" s="41">
        <f t="shared" si="214"/>
        <v>0</v>
      </c>
      <c r="N198" s="59">
        <f t="shared" si="214"/>
        <v>0</v>
      </c>
      <c r="O198" s="59">
        <f t="shared" si="214"/>
        <v>0</v>
      </c>
      <c r="P198" s="59">
        <f t="shared" ref="P198" si="215">P203</f>
        <v>0</v>
      </c>
    </row>
    <row r="199" spans="1:16" ht="36" customHeight="1" x14ac:dyDescent="0.35">
      <c r="A199" s="90" t="s">
        <v>101</v>
      </c>
      <c r="B199" s="90" t="s">
        <v>100</v>
      </c>
      <c r="C199" s="18" t="s">
        <v>0</v>
      </c>
      <c r="D199" s="41">
        <f>E199+F199+G199+H199+I199+J199+K199+L199+M199+N199+O199+P199</f>
        <v>272688.158</v>
      </c>
      <c r="E199" s="41">
        <f t="shared" ref="E199:F199" si="216">E200+E201+E202+E203</f>
        <v>0</v>
      </c>
      <c r="F199" s="41">
        <f t="shared" si="216"/>
        <v>0</v>
      </c>
      <c r="G199" s="41">
        <f>G200+G201+G202+G203</f>
        <v>0</v>
      </c>
      <c r="H199" s="41">
        <f t="shared" ref="H199:O199" si="217">H200+H201+H202+H203</f>
        <v>0</v>
      </c>
      <c r="I199" s="41">
        <f t="shared" si="217"/>
        <v>0</v>
      </c>
      <c r="J199" s="41">
        <f t="shared" si="217"/>
        <v>0</v>
      </c>
      <c r="K199" s="41">
        <f t="shared" si="217"/>
        <v>0</v>
      </c>
      <c r="L199" s="41">
        <f t="shared" si="217"/>
        <v>50142.2</v>
      </c>
      <c r="M199" s="41">
        <f t="shared" si="217"/>
        <v>53528.257999999994</v>
      </c>
      <c r="N199" s="59">
        <f t="shared" si="217"/>
        <v>54189.4</v>
      </c>
      <c r="O199" s="59">
        <f t="shared" si="217"/>
        <v>56429.5</v>
      </c>
      <c r="P199" s="59">
        <f t="shared" ref="P199" si="218">P200+P201+P202+P203</f>
        <v>58398.8</v>
      </c>
    </row>
    <row r="200" spans="1:16" ht="36" customHeight="1" x14ac:dyDescent="0.35">
      <c r="A200" s="90"/>
      <c r="B200" s="90"/>
      <c r="C200" s="18" t="s">
        <v>2</v>
      </c>
      <c r="D200" s="60">
        <f t="shared" ref="D200:D203" si="219">E200+F200+G200+H200+I200+J200+K200+L200+M200+N200+O200+P200</f>
        <v>0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59">
        <v>0</v>
      </c>
      <c r="O200" s="59">
        <v>0</v>
      </c>
      <c r="P200" s="59">
        <v>0</v>
      </c>
    </row>
    <row r="201" spans="1:16" ht="36" customHeight="1" x14ac:dyDescent="0.35">
      <c r="A201" s="90"/>
      <c r="B201" s="90"/>
      <c r="C201" s="18" t="s">
        <v>3</v>
      </c>
      <c r="D201" s="60">
        <f t="shared" si="219"/>
        <v>0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59">
        <v>0</v>
      </c>
      <c r="O201" s="59">
        <v>0</v>
      </c>
      <c r="P201" s="59">
        <v>0</v>
      </c>
    </row>
    <row r="202" spans="1:16" ht="36" customHeight="1" x14ac:dyDescent="0.35">
      <c r="A202" s="90"/>
      <c r="B202" s="90"/>
      <c r="C202" s="18" t="s">
        <v>4</v>
      </c>
      <c r="D202" s="60">
        <f t="shared" si="219"/>
        <v>272688.158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50142.2</v>
      </c>
      <c r="M202" s="80">
        <f>53131.2+36+108.008+153.45+99.6</f>
        <v>53528.257999999994</v>
      </c>
      <c r="N202" s="59">
        <v>54189.4</v>
      </c>
      <c r="O202" s="59">
        <v>56429.5</v>
      </c>
      <c r="P202" s="59">
        <v>58398.8</v>
      </c>
    </row>
    <row r="203" spans="1:16" ht="36" customHeight="1" x14ac:dyDescent="0.35">
      <c r="A203" s="90"/>
      <c r="B203" s="90"/>
      <c r="C203" s="18" t="s">
        <v>5</v>
      </c>
      <c r="D203" s="60">
        <f t="shared" si="219"/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59">
        <v>0</v>
      </c>
      <c r="O203" s="59">
        <v>0</v>
      </c>
      <c r="P203" s="59">
        <v>0</v>
      </c>
    </row>
    <row r="204" spans="1:16" ht="36" customHeight="1" x14ac:dyDescent="0.3">
      <c r="A204" s="106" t="s">
        <v>63</v>
      </c>
      <c r="B204" s="106" t="s">
        <v>66</v>
      </c>
      <c r="C204" s="17" t="s">
        <v>0</v>
      </c>
      <c r="D204" s="9">
        <f>E204+F204+G204+H204+I204+J204+K204+L204+M204+N204+O204+P204</f>
        <v>456270.12089999992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57611.92089999999</v>
      </c>
      <c r="N204" s="45">
        <f t="shared" si="220"/>
        <v>55980.099999999991</v>
      </c>
      <c r="O204" s="45">
        <f t="shared" si="220"/>
        <v>72618.5</v>
      </c>
      <c r="P204" s="45">
        <f t="shared" ref="P204" si="221">P205+P206+P207+P208</f>
        <v>3552.5</v>
      </c>
    </row>
    <row r="205" spans="1:16" ht="36" customHeight="1" x14ac:dyDescent="0.35">
      <c r="A205" s="107"/>
      <c r="B205" s="107"/>
      <c r="C205" s="18" t="s">
        <v>2</v>
      </c>
      <c r="D205" s="9">
        <f t="shared" ref="D205:D208" si="222">E205+F205+G205+H205+I205+J205+K205+L205+M205+N205+O205+P205</f>
        <v>171604.598</v>
      </c>
      <c r="E205" s="41">
        <f>E210</f>
        <v>0</v>
      </c>
      <c r="F205" s="41">
        <f t="shared" ref="F205:O205" si="223">F210</f>
        <v>0</v>
      </c>
      <c r="G205" s="41">
        <f t="shared" si="223"/>
        <v>0</v>
      </c>
      <c r="H205" s="41">
        <f t="shared" si="223"/>
        <v>0</v>
      </c>
      <c r="I205" s="41">
        <f t="shared" si="223"/>
        <v>0</v>
      </c>
      <c r="J205" s="41">
        <f t="shared" si="223"/>
        <v>0</v>
      </c>
      <c r="K205" s="41">
        <f t="shared" si="223"/>
        <v>0</v>
      </c>
      <c r="L205" s="41">
        <f t="shared" si="223"/>
        <v>114935.6</v>
      </c>
      <c r="M205" s="41">
        <f t="shared" si="223"/>
        <v>56668.997999999992</v>
      </c>
      <c r="N205" s="59">
        <f t="shared" si="223"/>
        <v>0</v>
      </c>
      <c r="O205" s="59">
        <f t="shared" si="223"/>
        <v>0</v>
      </c>
      <c r="P205" s="59">
        <f t="shared" ref="P205" si="224">P210</f>
        <v>0</v>
      </c>
    </row>
    <row r="206" spans="1:16" ht="36" customHeight="1" x14ac:dyDescent="0.35">
      <c r="A206" s="107"/>
      <c r="B206" s="107"/>
      <c r="C206" s="18" t="s">
        <v>3</v>
      </c>
      <c r="D206" s="9">
        <f t="shared" si="222"/>
        <v>284665.52289999998</v>
      </c>
      <c r="E206" s="41">
        <f>E211</f>
        <v>0</v>
      </c>
      <c r="F206" s="41">
        <f>F211</f>
        <v>0</v>
      </c>
      <c r="G206" s="41">
        <f t="shared" ref="G206:O206" si="225">G211</f>
        <v>0</v>
      </c>
      <c r="H206" s="41">
        <f t="shared" si="225"/>
        <v>0</v>
      </c>
      <c r="I206" s="41">
        <f t="shared" si="225"/>
        <v>0</v>
      </c>
      <c r="J206" s="41">
        <f>J211</f>
        <v>17582.800000000003</v>
      </c>
      <c r="K206" s="41">
        <f t="shared" si="225"/>
        <v>97230.8</v>
      </c>
      <c r="L206" s="41">
        <f t="shared" si="225"/>
        <v>36757.9</v>
      </c>
      <c r="M206" s="41">
        <f t="shared" si="225"/>
        <v>942.92289999999628</v>
      </c>
      <c r="N206" s="59">
        <f t="shared" si="225"/>
        <v>55980.099999999991</v>
      </c>
      <c r="O206" s="59">
        <f t="shared" si="225"/>
        <v>72618.5</v>
      </c>
      <c r="P206" s="59">
        <f t="shared" ref="P206" si="226">P211</f>
        <v>3552.5</v>
      </c>
    </row>
    <row r="207" spans="1:16" ht="36" customHeight="1" x14ac:dyDescent="0.35">
      <c r="A207" s="107"/>
      <c r="B207" s="107"/>
      <c r="C207" s="18" t="s">
        <v>4</v>
      </c>
      <c r="D207" s="9">
        <f t="shared" si="222"/>
        <v>0</v>
      </c>
      <c r="E207" s="41">
        <f>E212</f>
        <v>0</v>
      </c>
      <c r="F207" s="41">
        <f t="shared" ref="F207:O207" si="227">F212</f>
        <v>0</v>
      </c>
      <c r="G207" s="41">
        <f t="shared" si="227"/>
        <v>0</v>
      </c>
      <c r="H207" s="41">
        <f t="shared" si="227"/>
        <v>0</v>
      </c>
      <c r="I207" s="41">
        <f t="shared" si="227"/>
        <v>0</v>
      </c>
      <c r="J207" s="41">
        <f t="shared" si="227"/>
        <v>0</v>
      </c>
      <c r="K207" s="41">
        <f t="shared" si="227"/>
        <v>0</v>
      </c>
      <c r="L207" s="41">
        <f t="shared" si="227"/>
        <v>0</v>
      </c>
      <c r="M207" s="41">
        <f t="shared" si="227"/>
        <v>0</v>
      </c>
      <c r="N207" s="59">
        <f t="shared" si="227"/>
        <v>0</v>
      </c>
      <c r="O207" s="59">
        <f t="shared" si="227"/>
        <v>0</v>
      </c>
      <c r="P207" s="59">
        <f t="shared" ref="P207" si="228">P212</f>
        <v>0</v>
      </c>
    </row>
    <row r="208" spans="1:16" ht="36" customHeight="1" x14ac:dyDescent="0.35">
      <c r="A208" s="108"/>
      <c r="B208" s="108"/>
      <c r="C208" s="18" t="s">
        <v>5</v>
      </c>
      <c r="D208" s="9">
        <f t="shared" si="222"/>
        <v>0</v>
      </c>
      <c r="E208" s="41">
        <f>E213</f>
        <v>0</v>
      </c>
      <c r="F208" s="41">
        <f t="shared" ref="F208:O208" si="229">F213</f>
        <v>0</v>
      </c>
      <c r="G208" s="41">
        <f t="shared" si="229"/>
        <v>0</v>
      </c>
      <c r="H208" s="41">
        <f t="shared" si="229"/>
        <v>0</v>
      </c>
      <c r="I208" s="41">
        <f t="shared" si="229"/>
        <v>0</v>
      </c>
      <c r="J208" s="41">
        <f>J213</f>
        <v>0</v>
      </c>
      <c r="K208" s="41">
        <f t="shared" si="229"/>
        <v>0</v>
      </c>
      <c r="L208" s="41">
        <f t="shared" si="229"/>
        <v>0</v>
      </c>
      <c r="M208" s="41">
        <f t="shared" si="229"/>
        <v>0</v>
      </c>
      <c r="N208" s="59">
        <f t="shared" si="229"/>
        <v>0</v>
      </c>
      <c r="O208" s="59">
        <f t="shared" si="229"/>
        <v>0</v>
      </c>
      <c r="P208" s="59">
        <f t="shared" ref="P208" si="230">P213</f>
        <v>0</v>
      </c>
    </row>
    <row r="209" spans="1:16" ht="36" customHeight="1" x14ac:dyDescent="0.35">
      <c r="A209" s="91" t="s">
        <v>64</v>
      </c>
      <c r="B209" s="91" t="s">
        <v>67</v>
      </c>
      <c r="C209" s="18" t="s">
        <v>0</v>
      </c>
      <c r="D209" s="41">
        <f>E209+F209+G209+H209+I209+J209+K209+L209+M209+N209+O209+P209</f>
        <v>456270.12089999992</v>
      </c>
      <c r="E209" s="41">
        <f>E210+E211+E212+E213</f>
        <v>0</v>
      </c>
      <c r="F209" s="41">
        <f>F210+F211+F212+F213</f>
        <v>0</v>
      </c>
      <c r="G209" s="41">
        <f t="shared" ref="G209:O209" si="231">G210+G211+G212+G213</f>
        <v>0</v>
      </c>
      <c r="H209" s="41">
        <f t="shared" si="231"/>
        <v>0</v>
      </c>
      <c r="I209" s="41">
        <f t="shared" si="231"/>
        <v>0</v>
      </c>
      <c r="J209" s="41">
        <f t="shared" si="231"/>
        <v>17582.800000000003</v>
      </c>
      <c r="K209" s="41">
        <f>K210+K211+K212+K213</f>
        <v>97230.8</v>
      </c>
      <c r="L209" s="41">
        <f>L210+L211+L212+L213</f>
        <v>151693.5</v>
      </c>
      <c r="M209" s="41">
        <f t="shared" si="231"/>
        <v>57611.92089999999</v>
      </c>
      <c r="N209" s="59">
        <f t="shared" si="231"/>
        <v>55980.099999999991</v>
      </c>
      <c r="O209" s="59">
        <f t="shared" si="231"/>
        <v>72618.5</v>
      </c>
      <c r="P209" s="59">
        <f t="shared" ref="P209" si="232">P210+P211+P212+P213</f>
        <v>3552.5</v>
      </c>
    </row>
    <row r="210" spans="1:16" ht="36" customHeight="1" x14ac:dyDescent="0.35">
      <c r="A210" s="124"/>
      <c r="B210" s="124"/>
      <c r="C210" s="18" t="s">
        <v>2</v>
      </c>
      <c r="D210" s="60">
        <f t="shared" ref="D210:D213" si="233">E210+F210+G210+H210+I210+J210+K210+L210+M210+N210+O210+P210</f>
        <v>171604.598</v>
      </c>
      <c r="E210" s="41">
        <f>E219+E224+E229</f>
        <v>0</v>
      </c>
      <c r="F210" s="41">
        <f>F215+F224+F229</f>
        <v>0</v>
      </c>
      <c r="G210" s="41">
        <f t="shared" ref="G210:O210" si="234">G215+G224+G229</f>
        <v>0</v>
      </c>
      <c r="H210" s="41">
        <f t="shared" si="234"/>
        <v>0</v>
      </c>
      <c r="I210" s="41">
        <f t="shared" si="234"/>
        <v>0</v>
      </c>
      <c r="J210" s="41">
        <f t="shared" si="234"/>
        <v>0</v>
      </c>
      <c r="K210" s="41">
        <f t="shared" si="234"/>
        <v>0</v>
      </c>
      <c r="L210" s="41">
        <f t="shared" si="234"/>
        <v>114935.6</v>
      </c>
      <c r="M210" s="41">
        <f t="shared" si="234"/>
        <v>56668.997999999992</v>
      </c>
      <c r="N210" s="59">
        <f t="shared" si="234"/>
        <v>0</v>
      </c>
      <c r="O210" s="59">
        <f t="shared" si="234"/>
        <v>0</v>
      </c>
      <c r="P210" s="59">
        <f t="shared" ref="P210" si="235">P215+P224+P229</f>
        <v>0</v>
      </c>
    </row>
    <row r="211" spans="1:16" ht="36" customHeight="1" x14ac:dyDescent="0.35">
      <c r="A211" s="124"/>
      <c r="B211" s="124"/>
      <c r="C211" s="18" t="s">
        <v>3</v>
      </c>
      <c r="D211" s="60">
        <f t="shared" si="233"/>
        <v>284665.52289999998</v>
      </c>
      <c r="E211" s="41">
        <f>E218</f>
        <v>0</v>
      </c>
      <c r="F211" s="41">
        <f t="shared" ref="F211:I211" si="236">F218</f>
        <v>0</v>
      </c>
      <c r="G211" s="41">
        <f t="shared" si="236"/>
        <v>0</v>
      </c>
      <c r="H211" s="41">
        <f t="shared" si="236"/>
        <v>0</v>
      </c>
      <c r="I211" s="41">
        <f t="shared" si="236"/>
        <v>0</v>
      </c>
      <c r="J211" s="41">
        <f>J218+J225+J230</f>
        <v>17582.800000000003</v>
      </c>
      <c r="K211" s="41">
        <f t="shared" ref="K211:P211" si="237">K218+K225+K230+K236</f>
        <v>97230.8</v>
      </c>
      <c r="L211" s="41">
        <f t="shared" si="237"/>
        <v>36757.9</v>
      </c>
      <c r="M211" s="41">
        <f t="shared" si="237"/>
        <v>942.92289999999628</v>
      </c>
      <c r="N211" s="59">
        <f t="shared" si="237"/>
        <v>55980.099999999991</v>
      </c>
      <c r="O211" s="59">
        <f t="shared" si="237"/>
        <v>72618.5</v>
      </c>
      <c r="P211" s="59">
        <f t="shared" si="237"/>
        <v>3552.5</v>
      </c>
    </row>
    <row r="212" spans="1:16" ht="36" customHeight="1" x14ac:dyDescent="0.35">
      <c r="A212" s="124"/>
      <c r="B212" s="124"/>
      <c r="C212" s="18" t="s">
        <v>4</v>
      </c>
      <c r="D212" s="60">
        <f t="shared" si="233"/>
        <v>0</v>
      </c>
      <c r="E212" s="41">
        <f>E221+E226+E231</f>
        <v>0</v>
      </c>
      <c r="F212" s="41">
        <f t="shared" ref="F212:O212" si="238">F221+F226+F231</f>
        <v>0</v>
      </c>
      <c r="G212" s="41">
        <f t="shared" si="238"/>
        <v>0</v>
      </c>
      <c r="H212" s="41">
        <f t="shared" si="238"/>
        <v>0</v>
      </c>
      <c r="I212" s="41">
        <f t="shared" si="238"/>
        <v>0</v>
      </c>
      <c r="J212" s="41">
        <f t="shared" si="238"/>
        <v>0</v>
      </c>
      <c r="K212" s="41">
        <f t="shared" si="238"/>
        <v>0</v>
      </c>
      <c r="L212" s="41">
        <f t="shared" si="238"/>
        <v>0</v>
      </c>
      <c r="M212" s="41">
        <f t="shared" si="238"/>
        <v>0</v>
      </c>
      <c r="N212" s="59">
        <f t="shared" si="238"/>
        <v>0</v>
      </c>
      <c r="O212" s="59">
        <f t="shared" si="238"/>
        <v>0</v>
      </c>
      <c r="P212" s="59">
        <f t="shared" ref="P212" si="239">P221+P226+P231</f>
        <v>0</v>
      </c>
    </row>
    <row r="213" spans="1:16" ht="36" customHeight="1" x14ac:dyDescent="0.35">
      <c r="A213" s="92"/>
      <c r="B213" s="92"/>
      <c r="C213" s="18" t="s">
        <v>5</v>
      </c>
      <c r="D213" s="60">
        <f t="shared" si="233"/>
        <v>0</v>
      </c>
      <c r="E213" s="41">
        <f>E222+E227+E232</f>
        <v>0</v>
      </c>
      <c r="F213" s="41">
        <f t="shared" ref="F213:O213" si="240">F222+F227+F232</f>
        <v>0</v>
      </c>
      <c r="G213" s="41">
        <f t="shared" si="240"/>
        <v>0</v>
      </c>
      <c r="H213" s="41">
        <f t="shared" si="240"/>
        <v>0</v>
      </c>
      <c r="I213" s="41">
        <f t="shared" si="240"/>
        <v>0</v>
      </c>
      <c r="J213" s="41">
        <f t="shared" si="240"/>
        <v>0</v>
      </c>
      <c r="K213" s="41">
        <f t="shared" si="240"/>
        <v>0</v>
      </c>
      <c r="L213" s="41">
        <f t="shared" si="240"/>
        <v>0</v>
      </c>
      <c r="M213" s="41">
        <f t="shared" si="240"/>
        <v>0</v>
      </c>
      <c r="N213" s="59">
        <f t="shared" si="240"/>
        <v>0</v>
      </c>
      <c r="O213" s="59">
        <f t="shared" si="240"/>
        <v>0</v>
      </c>
      <c r="P213" s="59">
        <f t="shared" ref="P213" si="241">P222+P227+P232</f>
        <v>0</v>
      </c>
    </row>
    <row r="214" spans="1:16" ht="36" customHeight="1" x14ac:dyDescent="0.35">
      <c r="A214" s="90" t="s">
        <v>65</v>
      </c>
      <c r="B214" s="90" t="s">
        <v>75</v>
      </c>
      <c r="C214" s="18" t="s">
        <v>0</v>
      </c>
      <c r="D214" s="41">
        <f>E214+F214+G214+H214+I214+J214+K214+L214+M214+N214+O214+P214</f>
        <v>364204.79799999995</v>
      </c>
      <c r="E214" s="41">
        <f>E215+E219+E220+E221+E222</f>
        <v>0</v>
      </c>
      <c r="F214" s="41">
        <f t="shared" ref="F214:O214" si="242">F215+F219+F220+F221+F222</f>
        <v>0</v>
      </c>
      <c r="G214" s="41">
        <f t="shared" si="242"/>
        <v>0</v>
      </c>
      <c r="H214" s="41">
        <f t="shared" si="242"/>
        <v>0</v>
      </c>
      <c r="I214" s="41">
        <f t="shared" si="242"/>
        <v>0</v>
      </c>
      <c r="J214" s="41">
        <f t="shared" si="242"/>
        <v>16878.600000000002</v>
      </c>
      <c r="K214" s="41">
        <f>K215+K219+K220+K221+K222</f>
        <v>67089.3</v>
      </c>
      <c r="L214" s="41">
        <f t="shared" si="242"/>
        <v>114935.6</v>
      </c>
      <c r="M214" s="41">
        <f t="shared" si="242"/>
        <v>56668.997999999992</v>
      </c>
      <c r="N214" s="59">
        <f t="shared" si="242"/>
        <v>33315.199999999997</v>
      </c>
      <c r="O214" s="59">
        <f t="shared" si="242"/>
        <v>71985.600000000006</v>
      </c>
      <c r="P214" s="59">
        <f t="shared" ref="P214" si="243">P215+P219+P220+P221+P222</f>
        <v>3331.5</v>
      </c>
    </row>
    <row r="215" spans="1:16" ht="36" customHeight="1" x14ac:dyDescent="0.35">
      <c r="A215" s="90"/>
      <c r="B215" s="90"/>
      <c r="C215" s="18" t="s">
        <v>125</v>
      </c>
      <c r="D215" s="60">
        <f t="shared" ref="D215:D222" si="244">E215+F215+G215+H215+I215+J215+K215+L215+M215+N215+O215+P215</f>
        <v>171604.598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41">
        <f>L216+L217</f>
        <v>114935.6</v>
      </c>
      <c r="M215" s="41">
        <f t="shared" ref="M215:O215" si="245">M216+M217</f>
        <v>56668.997999999992</v>
      </c>
      <c r="N215" s="59">
        <f t="shared" si="245"/>
        <v>0</v>
      </c>
      <c r="O215" s="59">
        <f t="shared" si="245"/>
        <v>0</v>
      </c>
      <c r="P215" s="59">
        <f t="shared" ref="P215" si="246">P216+P217</f>
        <v>0</v>
      </c>
    </row>
    <row r="216" spans="1:16" ht="42.75" customHeight="1" x14ac:dyDescent="0.35">
      <c r="A216" s="90"/>
      <c r="B216" s="90"/>
      <c r="C216" s="18" t="s">
        <v>121</v>
      </c>
      <c r="D216" s="60">
        <f t="shared" si="244"/>
        <v>147793.64000000001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109831.6</v>
      </c>
      <c r="M216" s="80">
        <f>51406.7-13093.86-350.8</f>
        <v>37962.039999999994</v>
      </c>
      <c r="N216" s="59">
        <v>0</v>
      </c>
      <c r="O216" s="59">
        <v>0</v>
      </c>
      <c r="P216" s="59">
        <v>0</v>
      </c>
    </row>
    <row r="217" spans="1:16" ht="60" customHeight="1" x14ac:dyDescent="0.35">
      <c r="A217" s="90"/>
      <c r="B217" s="90"/>
      <c r="C217" s="18" t="s">
        <v>122</v>
      </c>
      <c r="D217" s="60">
        <f t="shared" si="244"/>
        <v>23810.957999999999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5104</v>
      </c>
      <c r="M217" s="80">
        <f>5613.098+13093.86</f>
        <v>18706.957999999999</v>
      </c>
      <c r="N217" s="59">
        <v>0</v>
      </c>
      <c r="O217" s="59">
        <v>0</v>
      </c>
      <c r="P217" s="59">
        <v>0</v>
      </c>
    </row>
    <row r="218" spans="1:16" ht="32.25" customHeight="1" x14ac:dyDescent="0.35">
      <c r="A218" s="90"/>
      <c r="B218" s="90"/>
      <c r="C218" s="18" t="s">
        <v>127</v>
      </c>
      <c r="D218" s="60">
        <f t="shared" si="244"/>
        <v>192600.2</v>
      </c>
      <c r="E218" s="41">
        <f>E219+E220</f>
        <v>0</v>
      </c>
      <c r="F218" s="41">
        <f t="shared" ref="F218:O218" si="247">F219+F220</f>
        <v>0</v>
      </c>
      <c r="G218" s="41">
        <f t="shared" si="247"/>
        <v>0</v>
      </c>
      <c r="H218" s="41">
        <f t="shared" si="247"/>
        <v>0</v>
      </c>
      <c r="I218" s="41">
        <f t="shared" si="247"/>
        <v>0</v>
      </c>
      <c r="J218" s="41">
        <f>J219+J220</f>
        <v>16878.600000000002</v>
      </c>
      <c r="K218" s="41">
        <f t="shared" si="247"/>
        <v>67089.3</v>
      </c>
      <c r="L218" s="41">
        <f t="shared" si="247"/>
        <v>0</v>
      </c>
      <c r="M218" s="41">
        <f t="shared" si="247"/>
        <v>0</v>
      </c>
      <c r="N218" s="59">
        <f t="shared" si="247"/>
        <v>33315.199999999997</v>
      </c>
      <c r="O218" s="59">
        <f t="shared" si="247"/>
        <v>71985.600000000006</v>
      </c>
      <c r="P218" s="59">
        <f t="shared" ref="P218" si="248">P219+P220</f>
        <v>3331.5</v>
      </c>
    </row>
    <row r="219" spans="1:16" ht="36.75" customHeight="1" x14ac:dyDescent="0.35">
      <c r="A219" s="90"/>
      <c r="B219" s="90"/>
      <c r="C219" s="18" t="s">
        <v>77</v>
      </c>
      <c r="D219" s="60">
        <f t="shared" si="244"/>
        <v>154458.29999999999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1">
        <v>3792.9</v>
      </c>
      <c r="K219" s="41">
        <v>42033.1</v>
      </c>
      <c r="L219" s="41">
        <v>0</v>
      </c>
      <c r="M219" s="41">
        <v>0</v>
      </c>
      <c r="N219" s="59">
        <v>33315.199999999997</v>
      </c>
      <c r="O219" s="59">
        <v>71985.600000000006</v>
      </c>
      <c r="P219" s="59">
        <v>3331.5</v>
      </c>
    </row>
    <row r="220" spans="1:16" ht="51" customHeight="1" x14ac:dyDescent="0.35">
      <c r="A220" s="90"/>
      <c r="B220" s="90"/>
      <c r="C220" s="18" t="s">
        <v>78</v>
      </c>
      <c r="D220" s="60">
        <f t="shared" si="244"/>
        <v>38141.9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13085.7</v>
      </c>
      <c r="K220" s="41">
        <v>25056.2</v>
      </c>
      <c r="L220" s="41">
        <v>0</v>
      </c>
      <c r="M220" s="41">
        <v>0</v>
      </c>
      <c r="N220" s="59">
        <v>0</v>
      </c>
      <c r="O220" s="59">
        <v>0</v>
      </c>
      <c r="P220" s="59">
        <v>0</v>
      </c>
    </row>
    <row r="221" spans="1:16" ht="36" customHeight="1" x14ac:dyDescent="0.35">
      <c r="A221" s="90"/>
      <c r="B221" s="90"/>
      <c r="C221" s="18" t="s">
        <v>4</v>
      </c>
      <c r="D221" s="60">
        <f t="shared" si="244"/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59">
        <v>0</v>
      </c>
      <c r="O221" s="59">
        <v>0</v>
      </c>
      <c r="P221" s="59">
        <v>0</v>
      </c>
    </row>
    <row r="222" spans="1:16" ht="36" customHeight="1" x14ac:dyDescent="0.35">
      <c r="A222" s="90"/>
      <c r="B222" s="90"/>
      <c r="C222" s="18" t="s">
        <v>5</v>
      </c>
      <c r="D222" s="60">
        <f t="shared" si="244"/>
        <v>0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59">
        <v>0</v>
      </c>
      <c r="O222" s="59">
        <v>0</v>
      </c>
      <c r="P222" s="59">
        <v>0</v>
      </c>
    </row>
    <row r="223" spans="1:16" ht="36" customHeight="1" x14ac:dyDescent="0.35">
      <c r="A223" s="90" t="s">
        <v>72</v>
      </c>
      <c r="B223" s="90" t="s">
        <v>76</v>
      </c>
      <c r="C223" s="18" t="s">
        <v>0</v>
      </c>
      <c r="D223" s="41">
        <f>E223+F223+G223+H223+I223+J223+K223+L223+M223+N223+O223+P223</f>
        <v>2700.9</v>
      </c>
      <c r="E223" s="41">
        <f>E224+E225+E226+E227</f>
        <v>0</v>
      </c>
      <c r="F223" s="41">
        <f t="shared" ref="F223:O223" si="249">F224+F225+F226+F227</f>
        <v>0</v>
      </c>
      <c r="G223" s="41">
        <f t="shared" si="249"/>
        <v>0</v>
      </c>
      <c r="H223" s="41">
        <f t="shared" si="249"/>
        <v>0</v>
      </c>
      <c r="I223" s="41">
        <f t="shared" si="249"/>
        <v>0</v>
      </c>
      <c r="J223" s="41">
        <f t="shared" si="249"/>
        <v>101.3</v>
      </c>
      <c r="K223" s="41">
        <f t="shared" si="249"/>
        <v>573.9</v>
      </c>
      <c r="L223" s="41">
        <f t="shared" si="249"/>
        <v>901.1</v>
      </c>
      <c r="M223" s="41">
        <f t="shared" si="249"/>
        <v>340</v>
      </c>
      <c r="N223" s="59">
        <f t="shared" si="249"/>
        <v>332.7</v>
      </c>
      <c r="O223" s="59">
        <f t="shared" si="249"/>
        <v>431.9</v>
      </c>
      <c r="P223" s="59">
        <f t="shared" ref="P223" si="250">P224+P225+P226+P227</f>
        <v>20</v>
      </c>
    </row>
    <row r="224" spans="1:16" ht="36" customHeight="1" x14ac:dyDescent="0.35">
      <c r="A224" s="90"/>
      <c r="B224" s="90"/>
      <c r="C224" s="18" t="s">
        <v>2</v>
      </c>
      <c r="D224" s="60">
        <f t="shared" ref="D224:D227" si="251">E224+F224+G224+H224+I224+J224+K224+L224+M224+N224+O224+P224</f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59">
        <v>0</v>
      </c>
      <c r="O224" s="59">
        <v>0</v>
      </c>
      <c r="P224" s="59">
        <v>0</v>
      </c>
    </row>
    <row r="225" spans="1:16" ht="36" customHeight="1" x14ac:dyDescent="0.35">
      <c r="A225" s="90"/>
      <c r="B225" s="90"/>
      <c r="C225" s="18" t="s">
        <v>3</v>
      </c>
      <c r="D225" s="60">
        <f t="shared" si="251"/>
        <v>2700.9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101.3</v>
      </c>
      <c r="K225" s="41">
        <v>573.9</v>
      </c>
      <c r="L225" s="41">
        <v>901.1</v>
      </c>
      <c r="M225" s="80">
        <f>541-201</f>
        <v>340</v>
      </c>
      <c r="N225" s="59">
        <v>332.7</v>
      </c>
      <c r="O225" s="59">
        <v>431.9</v>
      </c>
      <c r="P225" s="59">
        <v>20</v>
      </c>
    </row>
    <row r="226" spans="1:16" ht="36" customHeight="1" x14ac:dyDescent="0.35">
      <c r="A226" s="90"/>
      <c r="B226" s="90"/>
      <c r="C226" s="18" t="s">
        <v>4</v>
      </c>
      <c r="D226" s="60">
        <f t="shared" si="251"/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59">
        <v>0</v>
      </c>
      <c r="O226" s="59">
        <v>0</v>
      </c>
      <c r="P226" s="59">
        <v>0</v>
      </c>
    </row>
    <row r="227" spans="1:16" ht="36" customHeight="1" x14ac:dyDescent="0.35">
      <c r="A227" s="90"/>
      <c r="B227" s="90"/>
      <c r="C227" s="18" t="s">
        <v>5</v>
      </c>
      <c r="D227" s="60">
        <f t="shared" si="251"/>
        <v>0</v>
      </c>
      <c r="E227" s="41">
        <v>0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59">
        <v>0</v>
      </c>
      <c r="O227" s="59">
        <v>0</v>
      </c>
      <c r="P227" s="59">
        <v>0</v>
      </c>
    </row>
    <row r="228" spans="1:16" ht="36" customHeight="1" x14ac:dyDescent="0.35">
      <c r="A228" s="90" t="s">
        <v>79</v>
      </c>
      <c r="B228" s="90" t="s">
        <v>85</v>
      </c>
      <c r="C228" s="18" t="s">
        <v>0</v>
      </c>
      <c r="D228" s="41">
        <f>E228+F228+G228+H228+I228+J228+K228+L228+M228+N228+O228+P228</f>
        <v>3416.5</v>
      </c>
      <c r="E228" s="41">
        <f t="shared" ref="E228:J228" si="252">E229+E230+E231+E232</f>
        <v>0</v>
      </c>
      <c r="F228" s="41">
        <f t="shared" si="252"/>
        <v>0</v>
      </c>
      <c r="G228" s="41">
        <f t="shared" si="252"/>
        <v>0</v>
      </c>
      <c r="H228" s="41">
        <f t="shared" si="252"/>
        <v>0</v>
      </c>
      <c r="I228" s="41">
        <f t="shared" si="252"/>
        <v>0</v>
      </c>
      <c r="J228" s="41">
        <f t="shared" si="252"/>
        <v>602.9</v>
      </c>
      <c r="K228" s="41">
        <v>1004.8</v>
      </c>
      <c r="L228" s="41">
        <f>L229+L230+L231+L232</f>
        <v>602.9</v>
      </c>
      <c r="M228" s="41">
        <f>M229+M230+M231+M232</f>
        <v>602.9</v>
      </c>
      <c r="N228" s="59">
        <f>N229+N230+N231+N232</f>
        <v>201</v>
      </c>
      <c r="O228" s="59">
        <f>O229+O230+O231+O232</f>
        <v>201</v>
      </c>
      <c r="P228" s="59">
        <f>P229+P230+P231+P232</f>
        <v>201</v>
      </c>
    </row>
    <row r="229" spans="1:16" ht="36" customHeight="1" x14ac:dyDescent="0.35">
      <c r="A229" s="90"/>
      <c r="B229" s="90"/>
      <c r="C229" s="18" t="s">
        <v>2</v>
      </c>
      <c r="D229" s="60">
        <f t="shared" ref="D229:D232" si="253">E229+F229+G229+H229+I229+J229+K229+L229+M229+N229+O229+P229</f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59">
        <v>0</v>
      </c>
      <c r="O229" s="59">
        <v>0</v>
      </c>
      <c r="P229" s="59">
        <v>0</v>
      </c>
    </row>
    <row r="230" spans="1:16" ht="36" customHeight="1" x14ac:dyDescent="0.35">
      <c r="A230" s="90"/>
      <c r="B230" s="90"/>
      <c r="C230" s="18" t="s">
        <v>3</v>
      </c>
      <c r="D230" s="60">
        <f t="shared" si="253"/>
        <v>3416.5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602.9</v>
      </c>
      <c r="K230" s="41">
        <v>1004.8</v>
      </c>
      <c r="L230" s="41">
        <v>602.9</v>
      </c>
      <c r="M230" s="41">
        <v>602.9</v>
      </c>
      <c r="N230" s="59">
        <v>201</v>
      </c>
      <c r="O230" s="59">
        <v>201</v>
      </c>
      <c r="P230" s="59">
        <v>201</v>
      </c>
    </row>
    <row r="231" spans="1:16" ht="36" customHeight="1" x14ac:dyDescent="0.35">
      <c r="A231" s="90"/>
      <c r="B231" s="90"/>
      <c r="C231" s="18" t="s">
        <v>4</v>
      </c>
      <c r="D231" s="60">
        <f t="shared" si="253"/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59">
        <v>0</v>
      </c>
      <c r="O231" s="59">
        <v>0</v>
      </c>
      <c r="P231" s="59">
        <v>0</v>
      </c>
    </row>
    <row r="232" spans="1:16" ht="62.25" customHeight="1" x14ac:dyDescent="0.35">
      <c r="A232" s="90"/>
      <c r="B232" s="90"/>
      <c r="C232" s="18" t="s">
        <v>5</v>
      </c>
      <c r="D232" s="60">
        <f t="shared" si="253"/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59">
        <v>0</v>
      </c>
      <c r="O232" s="59">
        <v>0</v>
      </c>
      <c r="P232" s="59">
        <v>0</v>
      </c>
    </row>
    <row r="233" spans="1:16" ht="42" customHeight="1" x14ac:dyDescent="0.35">
      <c r="A233" s="90" t="s">
        <v>93</v>
      </c>
      <c r="B233" s="90" t="s">
        <v>105</v>
      </c>
      <c r="C233" s="18" t="s">
        <v>0</v>
      </c>
      <c r="D233" s="41">
        <f>E233+F233+G233+H233+I233+J233+K233+L233+M233+N233+O233+P233</f>
        <v>85947.92289999999</v>
      </c>
      <c r="E233" s="41">
        <f t="shared" ref="E233:J233" si="254">E234+E235+E237+E238</f>
        <v>0</v>
      </c>
      <c r="F233" s="41">
        <f t="shared" si="254"/>
        <v>0</v>
      </c>
      <c r="G233" s="41">
        <f t="shared" si="254"/>
        <v>0</v>
      </c>
      <c r="H233" s="41">
        <f t="shared" si="254"/>
        <v>0</v>
      </c>
      <c r="I233" s="41">
        <f t="shared" si="254"/>
        <v>0</v>
      </c>
      <c r="J233" s="41">
        <f t="shared" si="254"/>
        <v>0</v>
      </c>
      <c r="K233" s="41">
        <f t="shared" ref="K233:O233" si="255">K234+K236+K237+K238</f>
        <v>28562.799999999999</v>
      </c>
      <c r="L233" s="41">
        <f t="shared" si="255"/>
        <v>35253.9</v>
      </c>
      <c r="M233" s="41">
        <f t="shared" si="255"/>
        <v>2.2899999996297993E-2</v>
      </c>
      <c r="N233" s="59">
        <f t="shared" si="255"/>
        <v>22131.200000000001</v>
      </c>
      <c r="O233" s="59">
        <f t="shared" si="255"/>
        <v>0</v>
      </c>
      <c r="P233" s="59">
        <f t="shared" ref="P233" si="256">P234+P236+P237+P238</f>
        <v>0</v>
      </c>
    </row>
    <row r="234" spans="1:16" ht="38.25" customHeight="1" x14ac:dyDescent="0.35">
      <c r="A234" s="90"/>
      <c r="B234" s="90"/>
      <c r="C234" s="18" t="s">
        <v>2</v>
      </c>
      <c r="D234" s="60">
        <f>E234+F234+G234+H234+I234+J234+K234+L234+M234+N234+O234+P234</f>
        <v>0</v>
      </c>
      <c r="E234" s="41">
        <v>0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36">
        <v>0</v>
      </c>
      <c r="L234" s="36">
        <v>0</v>
      </c>
      <c r="M234" s="36">
        <v>0</v>
      </c>
      <c r="N234" s="56">
        <v>0</v>
      </c>
      <c r="O234" s="56">
        <v>0</v>
      </c>
      <c r="P234" s="56">
        <v>0</v>
      </c>
    </row>
    <row r="235" spans="1:16" ht="17.25" customHeight="1" x14ac:dyDescent="0.35">
      <c r="A235" s="90"/>
      <c r="B235" s="90"/>
      <c r="C235" s="91" t="s">
        <v>3</v>
      </c>
      <c r="D235" s="87">
        <f>E235+F235+G235+H235+I235+J235+K236+L236+M236+N236+O236+P236</f>
        <v>85947.92289999999</v>
      </c>
      <c r="E235" s="87">
        <v>0</v>
      </c>
      <c r="F235" s="87">
        <v>0</v>
      </c>
      <c r="G235" s="87">
        <v>0</v>
      </c>
      <c r="H235" s="87">
        <v>0</v>
      </c>
      <c r="I235" s="87">
        <v>0</v>
      </c>
      <c r="J235" s="104">
        <v>0</v>
      </c>
      <c r="K235" s="38"/>
      <c r="L235" s="21">
        <v>6</v>
      </c>
      <c r="M235" s="36"/>
      <c r="N235" s="56"/>
      <c r="O235" s="56"/>
      <c r="P235" s="56"/>
    </row>
    <row r="236" spans="1:16" ht="30" customHeight="1" x14ac:dyDescent="0.35">
      <c r="A236" s="90"/>
      <c r="B236" s="90"/>
      <c r="C236" s="92"/>
      <c r="D236" s="88"/>
      <c r="E236" s="88"/>
      <c r="F236" s="88"/>
      <c r="G236" s="88"/>
      <c r="H236" s="88"/>
      <c r="I236" s="88"/>
      <c r="J236" s="105"/>
      <c r="K236" s="39">
        <v>28562.799999999999</v>
      </c>
      <c r="L236" s="37">
        <v>35253.9</v>
      </c>
      <c r="M236" s="81">
        <f>33138.7+58.1229-33196.8</f>
        <v>2.2899999996297993E-2</v>
      </c>
      <c r="N236" s="57">
        <v>22131.200000000001</v>
      </c>
      <c r="O236" s="57">
        <v>0</v>
      </c>
      <c r="P236" s="57">
        <v>0</v>
      </c>
    </row>
    <row r="237" spans="1:16" ht="42" customHeight="1" x14ac:dyDescent="0.35">
      <c r="A237" s="90"/>
      <c r="B237" s="90"/>
      <c r="C237" s="18" t="s">
        <v>4</v>
      </c>
      <c r="D237" s="41">
        <f>E237+F237+G237+H237+I237+J237+K237+L237+M237+N237+O237+P237</f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37">
        <v>0</v>
      </c>
      <c r="L237" s="37">
        <v>0</v>
      </c>
      <c r="M237" s="37">
        <v>0</v>
      </c>
      <c r="N237" s="57">
        <v>0</v>
      </c>
      <c r="O237" s="57">
        <v>0</v>
      </c>
      <c r="P237" s="57">
        <v>0</v>
      </c>
    </row>
    <row r="238" spans="1:16" ht="33" customHeight="1" x14ac:dyDescent="0.35">
      <c r="A238" s="90"/>
      <c r="B238" s="90"/>
      <c r="C238" s="18" t="s">
        <v>5</v>
      </c>
      <c r="D238" s="41">
        <f>E238+F238+G238+H238+I238+J238+K238+L238+M238+N238+O238+P238</f>
        <v>0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59">
        <v>0</v>
      </c>
      <c r="O238" s="59">
        <v>0</v>
      </c>
      <c r="P238" s="59">
        <v>0</v>
      </c>
    </row>
    <row r="239" spans="1:16" ht="36" customHeight="1" x14ac:dyDescent="0.3">
      <c r="A239" s="89" t="s">
        <v>80</v>
      </c>
      <c r="B239" s="89" t="s">
        <v>81</v>
      </c>
      <c r="C239" s="17" t="s">
        <v>0</v>
      </c>
      <c r="D239" s="9">
        <f>E239+F239+G239+H239+I239+J239+K239+L239+M239+N239+O239+P239</f>
        <v>232014.3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50800</v>
      </c>
      <c r="N239" s="45">
        <f t="shared" si="257"/>
        <v>30664.3</v>
      </c>
      <c r="O239" s="45">
        <f t="shared" si="257"/>
        <v>25500</v>
      </c>
      <c r="P239" s="45">
        <f t="shared" ref="P239" si="258">P240+P241+P242+P243</f>
        <v>25500</v>
      </c>
    </row>
    <row r="240" spans="1:16" ht="36" customHeight="1" x14ac:dyDescent="0.35">
      <c r="A240" s="90"/>
      <c r="B240" s="90"/>
      <c r="C240" s="18" t="s">
        <v>2</v>
      </c>
      <c r="D240" s="9">
        <f t="shared" ref="D240:D243" si="259">E240+F240+G240+H240+I240+J240+K240+L240+M240+N240+O240+P240</f>
        <v>0</v>
      </c>
      <c r="E240" s="41">
        <f t="shared" ref="E240:O242" si="260">E245+E255</f>
        <v>0</v>
      </c>
      <c r="F240" s="41">
        <f t="shared" si="260"/>
        <v>0</v>
      </c>
      <c r="G240" s="41">
        <f t="shared" si="260"/>
        <v>0</v>
      </c>
      <c r="H240" s="41">
        <f t="shared" si="260"/>
        <v>0</v>
      </c>
      <c r="I240" s="41">
        <f t="shared" si="260"/>
        <v>0</v>
      </c>
      <c r="J240" s="41">
        <f t="shared" si="260"/>
        <v>0</v>
      </c>
      <c r="K240" s="41">
        <f t="shared" si="260"/>
        <v>0</v>
      </c>
      <c r="L240" s="41">
        <f t="shared" si="260"/>
        <v>0</v>
      </c>
      <c r="M240" s="41">
        <f t="shared" si="260"/>
        <v>0</v>
      </c>
      <c r="N240" s="59">
        <f t="shared" si="260"/>
        <v>0</v>
      </c>
      <c r="O240" s="59">
        <f t="shared" si="260"/>
        <v>0</v>
      </c>
      <c r="P240" s="59">
        <f t="shared" ref="P240" si="261">P245+P255</f>
        <v>0</v>
      </c>
    </row>
    <row r="241" spans="1:16" ht="36" customHeight="1" x14ac:dyDescent="0.35">
      <c r="A241" s="90"/>
      <c r="B241" s="90"/>
      <c r="C241" s="18" t="s">
        <v>3</v>
      </c>
      <c r="D241" s="9">
        <f t="shared" si="259"/>
        <v>213239</v>
      </c>
      <c r="E241" s="41">
        <f t="shared" si="260"/>
        <v>0</v>
      </c>
      <c r="F241" s="41">
        <f t="shared" si="260"/>
        <v>0</v>
      </c>
      <c r="G241" s="41">
        <f t="shared" si="260"/>
        <v>0</v>
      </c>
      <c r="H241" s="41">
        <f t="shared" si="260"/>
        <v>0</v>
      </c>
      <c r="I241" s="41">
        <f t="shared" si="260"/>
        <v>0</v>
      </c>
      <c r="J241" s="41">
        <f t="shared" si="260"/>
        <v>9776</v>
      </c>
      <c r="K241" s="41">
        <f t="shared" si="260"/>
        <v>19928</v>
      </c>
      <c r="L241" s="41">
        <f t="shared" si="260"/>
        <v>63873</v>
      </c>
      <c r="M241" s="41">
        <f t="shared" si="260"/>
        <v>47752</v>
      </c>
      <c r="N241" s="59">
        <f t="shared" si="260"/>
        <v>23970</v>
      </c>
      <c r="O241" s="59">
        <f t="shared" si="260"/>
        <v>23970</v>
      </c>
      <c r="P241" s="59">
        <f t="shared" ref="P241" si="262">P246+P256</f>
        <v>23970</v>
      </c>
    </row>
    <row r="242" spans="1:16" ht="36" customHeight="1" x14ac:dyDescent="0.35">
      <c r="A242" s="90"/>
      <c r="B242" s="90"/>
      <c r="C242" s="18" t="s">
        <v>4</v>
      </c>
      <c r="D242" s="9">
        <f t="shared" si="259"/>
        <v>18775.3</v>
      </c>
      <c r="E242" s="41">
        <f t="shared" si="260"/>
        <v>0</v>
      </c>
      <c r="F242" s="41">
        <f t="shared" si="260"/>
        <v>0</v>
      </c>
      <c r="G242" s="41">
        <f t="shared" si="260"/>
        <v>0</v>
      </c>
      <c r="H242" s="41">
        <f t="shared" si="260"/>
        <v>0</v>
      </c>
      <c r="I242" s="41">
        <f t="shared" si="260"/>
        <v>0</v>
      </c>
      <c r="J242" s="41">
        <f t="shared" si="260"/>
        <v>624</v>
      </c>
      <c r="K242" s="41">
        <f t="shared" si="260"/>
        <v>1272</v>
      </c>
      <c r="L242" s="41">
        <f t="shared" si="260"/>
        <v>4077</v>
      </c>
      <c r="M242" s="41">
        <f t="shared" si="260"/>
        <v>3048</v>
      </c>
      <c r="N242" s="59">
        <f t="shared" si="260"/>
        <v>6694.3</v>
      </c>
      <c r="O242" s="59">
        <f t="shared" si="260"/>
        <v>1530</v>
      </c>
      <c r="P242" s="59">
        <f t="shared" ref="P242" si="263">P247+P257</f>
        <v>1530</v>
      </c>
    </row>
    <row r="243" spans="1:16" ht="36" customHeight="1" x14ac:dyDescent="0.35">
      <c r="A243" s="90"/>
      <c r="B243" s="90"/>
      <c r="C243" s="18" t="s">
        <v>5</v>
      </c>
      <c r="D243" s="9">
        <f t="shared" si="259"/>
        <v>0</v>
      </c>
      <c r="E243" s="41">
        <f>E248+E258</f>
        <v>0</v>
      </c>
      <c r="F243" s="41">
        <f t="shared" ref="F243:O243" si="264">F248+F258</f>
        <v>0</v>
      </c>
      <c r="G243" s="41">
        <f t="shared" si="264"/>
        <v>0</v>
      </c>
      <c r="H243" s="41">
        <f t="shared" si="264"/>
        <v>0</v>
      </c>
      <c r="I243" s="41">
        <f t="shared" si="264"/>
        <v>0</v>
      </c>
      <c r="J243" s="41">
        <f t="shared" si="264"/>
        <v>0</v>
      </c>
      <c r="K243" s="41">
        <f t="shared" si="264"/>
        <v>0</v>
      </c>
      <c r="L243" s="41">
        <f t="shared" si="264"/>
        <v>0</v>
      </c>
      <c r="M243" s="41">
        <f t="shared" si="264"/>
        <v>0</v>
      </c>
      <c r="N243" s="59">
        <f t="shared" si="264"/>
        <v>0</v>
      </c>
      <c r="O243" s="59">
        <f t="shared" si="264"/>
        <v>0</v>
      </c>
      <c r="P243" s="59">
        <f t="shared" ref="P243" si="265">P248+P258</f>
        <v>0</v>
      </c>
    </row>
    <row r="244" spans="1:16" ht="36" customHeight="1" x14ac:dyDescent="0.35">
      <c r="A244" s="90" t="s">
        <v>82</v>
      </c>
      <c r="B244" s="90" t="s">
        <v>83</v>
      </c>
      <c r="C244" s="18" t="s">
        <v>0</v>
      </c>
      <c r="D244" s="41">
        <f>E244+F244+G244+H244+I244+J244+K244+L244+M244+N244+O244+P244</f>
        <v>226850</v>
      </c>
      <c r="E244" s="41">
        <f>E245+E246+E247+E248</f>
        <v>0</v>
      </c>
      <c r="F244" s="41">
        <f t="shared" ref="F244:O244" si="266">F245+F246+F247+F248</f>
        <v>0</v>
      </c>
      <c r="G244" s="41">
        <f t="shared" si="266"/>
        <v>0</v>
      </c>
      <c r="H244" s="41">
        <f t="shared" si="266"/>
        <v>0</v>
      </c>
      <c r="I244" s="41">
        <f t="shared" si="266"/>
        <v>0</v>
      </c>
      <c r="J244" s="41">
        <f t="shared" si="266"/>
        <v>10400</v>
      </c>
      <c r="K244" s="41">
        <f t="shared" si="266"/>
        <v>21200</v>
      </c>
      <c r="L244" s="41">
        <f t="shared" si="266"/>
        <v>67950</v>
      </c>
      <c r="M244" s="41">
        <f t="shared" si="266"/>
        <v>50800</v>
      </c>
      <c r="N244" s="59">
        <f t="shared" si="266"/>
        <v>25500</v>
      </c>
      <c r="O244" s="59">
        <f t="shared" si="266"/>
        <v>25500</v>
      </c>
      <c r="P244" s="59">
        <f t="shared" ref="P244" si="267">P245+P246+P247+P248</f>
        <v>25500</v>
      </c>
    </row>
    <row r="245" spans="1:16" ht="36" customHeight="1" x14ac:dyDescent="0.35">
      <c r="A245" s="90"/>
      <c r="B245" s="90"/>
      <c r="C245" s="18" t="s">
        <v>2</v>
      </c>
      <c r="D245" s="60">
        <f t="shared" ref="D245:D248" si="268">E245+F245+G245+H245+I245+J245+K245+L245+M245+N245+O245+P245</f>
        <v>0</v>
      </c>
      <c r="E245" s="41">
        <f t="shared" ref="E245:O245" si="269">E250</f>
        <v>0</v>
      </c>
      <c r="F245" s="41">
        <f t="shared" si="269"/>
        <v>0</v>
      </c>
      <c r="G245" s="41">
        <f t="shared" si="269"/>
        <v>0</v>
      </c>
      <c r="H245" s="41">
        <f t="shared" si="269"/>
        <v>0</v>
      </c>
      <c r="I245" s="41">
        <f t="shared" si="269"/>
        <v>0</v>
      </c>
      <c r="J245" s="41">
        <f t="shared" si="269"/>
        <v>0</v>
      </c>
      <c r="K245" s="41">
        <f t="shared" si="269"/>
        <v>0</v>
      </c>
      <c r="L245" s="41">
        <f t="shared" si="269"/>
        <v>0</v>
      </c>
      <c r="M245" s="41">
        <f t="shared" si="269"/>
        <v>0</v>
      </c>
      <c r="N245" s="59">
        <f t="shared" si="269"/>
        <v>0</v>
      </c>
      <c r="O245" s="59">
        <f t="shared" si="269"/>
        <v>0</v>
      </c>
      <c r="P245" s="59">
        <f t="shared" ref="P245" si="270">P250</f>
        <v>0</v>
      </c>
    </row>
    <row r="246" spans="1:16" ht="36" customHeight="1" x14ac:dyDescent="0.35">
      <c r="A246" s="90"/>
      <c r="B246" s="90"/>
      <c r="C246" s="18" t="s">
        <v>3</v>
      </c>
      <c r="D246" s="60">
        <f t="shared" si="268"/>
        <v>213239</v>
      </c>
      <c r="E246" s="41">
        <f t="shared" ref="E246:O246" si="271">E251</f>
        <v>0</v>
      </c>
      <c r="F246" s="41">
        <f t="shared" si="271"/>
        <v>0</v>
      </c>
      <c r="G246" s="41">
        <f t="shared" si="271"/>
        <v>0</v>
      </c>
      <c r="H246" s="41">
        <f t="shared" si="271"/>
        <v>0</v>
      </c>
      <c r="I246" s="41">
        <f t="shared" si="271"/>
        <v>0</v>
      </c>
      <c r="J246" s="41">
        <f t="shared" si="271"/>
        <v>9776</v>
      </c>
      <c r="K246" s="41">
        <f t="shared" si="271"/>
        <v>19928</v>
      </c>
      <c r="L246" s="41">
        <f t="shared" si="271"/>
        <v>63873</v>
      </c>
      <c r="M246" s="41">
        <f t="shared" si="271"/>
        <v>47752</v>
      </c>
      <c r="N246" s="59">
        <f t="shared" si="271"/>
        <v>23970</v>
      </c>
      <c r="O246" s="59">
        <f t="shared" si="271"/>
        <v>23970</v>
      </c>
      <c r="P246" s="59">
        <f t="shared" ref="P246" si="272">P251</f>
        <v>23970</v>
      </c>
    </row>
    <row r="247" spans="1:16" ht="36" customHeight="1" x14ac:dyDescent="0.35">
      <c r="A247" s="90"/>
      <c r="B247" s="90"/>
      <c r="C247" s="18" t="s">
        <v>4</v>
      </c>
      <c r="D247" s="60">
        <f t="shared" si="268"/>
        <v>13611</v>
      </c>
      <c r="E247" s="41">
        <f t="shared" ref="E247:O247" si="273">E252</f>
        <v>0</v>
      </c>
      <c r="F247" s="41">
        <f t="shared" si="273"/>
        <v>0</v>
      </c>
      <c r="G247" s="41">
        <f t="shared" si="273"/>
        <v>0</v>
      </c>
      <c r="H247" s="41">
        <f t="shared" si="273"/>
        <v>0</v>
      </c>
      <c r="I247" s="41">
        <f t="shared" si="273"/>
        <v>0</v>
      </c>
      <c r="J247" s="41">
        <f t="shared" si="273"/>
        <v>624</v>
      </c>
      <c r="K247" s="41">
        <f t="shared" si="273"/>
        <v>1272</v>
      </c>
      <c r="L247" s="41">
        <f t="shared" si="273"/>
        <v>4077</v>
      </c>
      <c r="M247" s="41">
        <f t="shared" si="273"/>
        <v>3048</v>
      </c>
      <c r="N247" s="59">
        <f t="shared" si="273"/>
        <v>1530</v>
      </c>
      <c r="O247" s="59">
        <f t="shared" si="273"/>
        <v>1530</v>
      </c>
      <c r="P247" s="59">
        <f t="shared" ref="P247" si="274">P252</f>
        <v>1530</v>
      </c>
    </row>
    <row r="248" spans="1:16" ht="36" customHeight="1" x14ac:dyDescent="0.35">
      <c r="A248" s="90"/>
      <c r="B248" s="90"/>
      <c r="C248" s="18" t="s">
        <v>5</v>
      </c>
      <c r="D248" s="60">
        <f t="shared" si="268"/>
        <v>0</v>
      </c>
      <c r="E248" s="41">
        <f t="shared" ref="E248:O248" si="275">E253</f>
        <v>0</v>
      </c>
      <c r="F248" s="41">
        <f t="shared" si="275"/>
        <v>0</v>
      </c>
      <c r="G248" s="41">
        <f t="shared" si="275"/>
        <v>0</v>
      </c>
      <c r="H248" s="41">
        <f t="shared" si="275"/>
        <v>0</v>
      </c>
      <c r="I248" s="41">
        <f t="shared" si="275"/>
        <v>0</v>
      </c>
      <c r="J248" s="41">
        <f t="shared" si="275"/>
        <v>0</v>
      </c>
      <c r="K248" s="41">
        <f t="shared" si="275"/>
        <v>0</v>
      </c>
      <c r="L248" s="41">
        <f t="shared" si="275"/>
        <v>0</v>
      </c>
      <c r="M248" s="41">
        <f t="shared" si="275"/>
        <v>0</v>
      </c>
      <c r="N248" s="59">
        <f t="shared" si="275"/>
        <v>0</v>
      </c>
      <c r="O248" s="59">
        <f t="shared" si="275"/>
        <v>0</v>
      </c>
      <c r="P248" s="59">
        <f t="shared" ref="P248" si="276">P253</f>
        <v>0</v>
      </c>
    </row>
    <row r="249" spans="1:16" ht="36" customHeight="1" x14ac:dyDescent="0.35">
      <c r="A249" s="90" t="s">
        <v>84</v>
      </c>
      <c r="B249" s="90" t="s">
        <v>131</v>
      </c>
      <c r="C249" s="18" t="s">
        <v>0</v>
      </c>
      <c r="D249" s="41">
        <f>E249+F249+G249+H249+I249+J249+K249+L249+M249+N249+O249+P249</f>
        <v>226850</v>
      </c>
      <c r="E249" s="41">
        <f>E250+E251+E252+E253</f>
        <v>0</v>
      </c>
      <c r="F249" s="41">
        <f t="shared" ref="F249:O249" si="277">F250+F251+F252+F253</f>
        <v>0</v>
      </c>
      <c r="G249" s="41">
        <f t="shared" si="277"/>
        <v>0</v>
      </c>
      <c r="H249" s="41">
        <f t="shared" si="277"/>
        <v>0</v>
      </c>
      <c r="I249" s="41">
        <f t="shared" si="277"/>
        <v>0</v>
      </c>
      <c r="J249" s="41">
        <f t="shared" si="277"/>
        <v>10400</v>
      </c>
      <c r="K249" s="41">
        <f t="shared" si="277"/>
        <v>21200</v>
      </c>
      <c r="L249" s="41">
        <f t="shared" si="277"/>
        <v>67950</v>
      </c>
      <c r="M249" s="41">
        <f t="shared" si="277"/>
        <v>50800</v>
      </c>
      <c r="N249" s="59">
        <f t="shared" si="277"/>
        <v>25500</v>
      </c>
      <c r="O249" s="59">
        <f t="shared" si="277"/>
        <v>25500</v>
      </c>
      <c r="P249" s="59">
        <f t="shared" ref="P249" si="278">P250+P251+P252+P253</f>
        <v>25500</v>
      </c>
    </row>
    <row r="250" spans="1:16" ht="36" customHeight="1" x14ac:dyDescent="0.35">
      <c r="A250" s="90"/>
      <c r="B250" s="90"/>
      <c r="C250" s="18" t="s">
        <v>2</v>
      </c>
      <c r="D250" s="60">
        <f t="shared" ref="D250:D253" si="279">E250+F250+G250+H250+I250+J250+K250+L250+M250+N250+O250+P250</f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59">
        <v>0</v>
      </c>
      <c r="O250" s="59">
        <v>0</v>
      </c>
      <c r="P250" s="59">
        <v>0</v>
      </c>
    </row>
    <row r="251" spans="1:16" ht="36" customHeight="1" x14ac:dyDescent="0.35">
      <c r="A251" s="90"/>
      <c r="B251" s="90"/>
      <c r="C251" s="18" t="s">
        <v>3</v>
      </c>
      <c r="D251" s="60">
        <f t="shared" si="279"/>
        <v>213239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9776</v>
      </c>
      <c r="K251" s="41">
        <v>19928</v>
      </c>
      <c r="L251" s="41">
        <v>63873</v>
      </c>
      <c r="M251" s="80">
        <f>34216+13536</f>
        <v>47752</v>
      </c>
      <c r="N251" s="59">
        <v>23970</v>
      </c>
      <c r="O251" s="59">
        <v>23970</v>
      </c>
      <c r="P251" s="59">
        <v>23970</v>
      </c>
    </row>
    <row r="252" spans="1:16" ht="36" customHeight="1" x14ac:dyDescent="0.35">
      <c r="A252" s="90"/>
      <c r="B252" s="90"/>
      <c r="C252" s="18" t="s">
        <v>4</v>
      </c>
      <c r="D252" s="60">
        <f t="shared" si="279"/>
        <v>13611</v>
      </c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624</v>
      </c>
      <c r="K252" s="41">
        <v>1272</v>
      </c>
      <c r="L252" s="41">
        <v>4077</v>
      </c>
      <c r="M252" s="80">
        <f>2184+864</f>
        <v>3048</v>
      </c>
      <c r="N252" s="59">
        <v>1530</v>
      </c>
      <c r="O252" s="59">
        <v>1530</v>
      </c>
      <c r="P252" s="59">
        <v>1530</v>
      </c>
    </row>
    <row r="253" spans="1:16" ht="36" customHeight="1" x14ac:dyDescent="0.35">
      <c r="A253" s="90"/>
      <c r="B253" s="90"/>
      <c r="C253" s="18" t="s">
        <v>5</v>
      </c>
      <c r="D253" s="60">
        <f t="shared" si="279"/>
        <v>0</v>
      </c>
      <c r="E253" s="41"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  <c r="N253" s="59">
        <v>0</v>
      </c>
      <c r="O253" s="59">
        <v>0</v>
      </c>
      <c r="P253" s="59">
        <v>0</v>
      </c>
    </row>
    <row r="254" spans="1:16" ht="36" customHeight="1" x14ac:dyDescent="0.35">
      <c r="A254" s="90" t="s">
        <v>94</v>
      </c>
      <c r="B254" s="90" t="s">
        <v>96</v>
      </c>
      <c r="C254" s="18" t="s">
        <v>0</v>
      </c>
      <c r="D254" s="41">
        <f>E254+F254+G254+H254+I254+J254+K254+L254+M254+N254+O254+P254</f>
        <v>5164.3</v>
      </c>
      <c r="E254" s="41">
        <f>E255+E256+E257+E258</f>
        <v>0</v>
      </c>
      <c r="F254" s="41">
        <f t="shared" ref="F254:O254" si="280">F255+F256+F257+F258</f>
        <v>0</v>
      </c>
      <c r="G254" s="41">
        <f t="shared" si="280"/>
        <v>0</v>
      </c>
      <c r="H254" s="41">
        <f t="shared" si="280"/>
        <v>0</v>
      </c>
      <c r="I254" s="41">
        <f t="shared" si="280"/>
        <v>0</v>
      </c>
      <c r="J254" s="41">
        <f t="shared" si="280"/>
        <v>0</v>
      </c>
      <c r="K254" s="41">
        <f t="shared" si="280"/>
        <v>0</v>
      </c>
      <c r="L254" s="41">
        <f t="shared" si="280"/>
        <v>0</v>
      </c>
      <c r="M254" s="41">
        <f t="shared" si="280"/>
        <v>0</v>
      </c>
      <c r="N254" s="59">
        <f t="shared" si="280"/>
        <v>5164.3</v>
      </c>
      <c r="O254" s="59">
        <f t="shared" si="280"/>
        <v>0</v>
      </c>
      <c r="P254" s="59">
        <f t="shared" ref="P254" si="281">P255+P256+P257+P258</f>
        <v>0</v>
      </c>
    </row>
    <row r="255" spans="1:16" ht="36" customHeight="1" x14ac:dyDescent="0.35">
      <c r="A255" s="90"/>
      <c r="B255" s="90"/>
      <c r="C255" s="18" t="s">
        <v>2</v>
      </c>
      <c r="D255" s="60">
        <f t="shared" ref="D255:D258" si="282">E255+F255+G255+H255+I255+J255+K255+L255+M255+N255+O255+P255</f>
        <v>0</v>
      </c>
      <c r="E255" s="41">
        <f t="shared" ref="E255:O255" si="283">E260</f>
        <v>0</v>
      </c>
      <c r="F255" s="41">
        <f t="shared" si="283"/>
        <v>0</v>
      </c>
      <c r="G255" s="41">
        <f t="shared" si="283"/>
        <v>0</v>
      </c>
      <c r="H255" s="41">
        <f t="shared" si="283"/>
        <v>0</v>
      </c>
      <c r="I255" s="41">
        <f t="shared" si="283"/>
        <v>0</v>
      </c>
      <c r="J255" s="41">
        <f t="shared" si="283"/>
        <v>0</v>
      </c>
      <c r="K255" s="41">
        <f t="shared" si="283"/>
        <v>0</v>
      </c>
      <c r="L255" s="41">
        <f t="shared" si="283"/>
        <v>0</v>
      </c>
      <c r="M255" s="41">
        <f t="shared" si="283"/>
        <v>0</v>
      </c>
      <c r="N255" s="59">
        <f t="shared" si="283"/>
        <v>0</v>
      </c>
      <c r="O255" s="59">
        <f t="shared" si="283"/>
        <v>0</v>
      </c>
      <c r="P255" s="59">
        <f t="shared" ref="P255" si="284">P260</f>
        <v>0</v>
      </c>
    </row>
    <row r="256" spans="1:16" ht="36" customHeight="1" x14ac:dyDescent="0.35">
      <c r="A256" s="90"/>
      <c r="B256" s="90"/>
      <c r="C256" s="18" t="s">
        <v>3</v>
      </c>
      <c r="D256" s="60">
        <f t="shared" si="282"/>
        <v>0</v>
      </c>
      <c r="E256" s="41">
        <f t="shared" ref="E256:O256" si="285">E261</f>
        <v>0</v>
      </c>
      <c r="F256" s="41">
        <f t="shared" si="285"/>
        <v>0</v>
      </c>
      <c r="G256" s="41">
        <f t="shared" si="285"/>
        <v>0</v>
      </c>
      <c r="H256" s="41">
        <f t="shared" si="285"/>
        <v>0</v>
      </c>
      <c r="I256" s="41">
        <f t="shared" si="285"/>
        <v>0</v>
      </c>
      <c r="J256" s="41">
        <f t="shared" si="285"/>
        <v>0</v>
      </c>
      <c r="K256" s="41">
        <f t="shared" si="285"/>
        <v>0</v>
      </c>
      <c r="L256" s="41">
        <f t="shared" si="285"/>
        <v>0</v>
      </c>
      <c r="M256" s="41">
        <f t="shared" si="285"/>
        <v>0</v>
      </c>
      <c r="N256" s="59">
        <f t="shared" si="285"/>
        <v>0</v>
      </c>
      <c r="O256" s="59">
        <f t="shared" si="285"/>
        <v>0</v>
      </c>
      <c r="P256" s="59">
        <f t="shared" ref="P256" si="286">P261</f>
        <v>0</v>
      </c>
    </row>
    <row r="257" spans="1:16" ht="36" customHeight="1" x14ac:dyDescent="0.35">
      <c r="A257" s="90"/>
      <c r="B257" s="90"/>
      <c r="C257" s="18" t="s">
        <v>4</v>
      </c>
      <c r="D257" s="60">
        <f t="shared" si="282"/>
        <v>5164.3</v>
      </c>
      <c r="E257" s="41">
        <f t="shared" ref="E257:O257" si="287">E262</f>
        <v>0</v>
      </c>
      <c r="F257" s="41">
        <f t="shared" si="287"/>
        <v>0</v>
      </c>
      <c r="G257" s="41">
        <f t="shared" si="287"/>
        <v>0</v>
      </c>
      <c r="H257" s="41">
        <f t="shared" si="287"/>
        <v>0</v>
      </c>
      <c r="I257" s="41">
        <f t="shared" si="287"/>
        <v>0</v>
      </c>
      <c r="J257" s="41">
        <f t="shared" si="287"/>
        <v>0</v>
      </c>
      <c r="K257" s="41">
        <f t="shared" si="287"/>
        <v>0</v>
      </c>
      <c r="L257" s="41">
        <f t="shared" si="287"/>
        <v>0</v>
      </c>
      <c r="M257" s="41">
        <f t="shared" si="287"/>
        <v>0</v>
      </c>
      <c r="N257" s="59">
        <f t="shared" si="287"/>
        <v>5164.3</v>
      </c>
      <c r="O257" s="59">
        <f t="shared" si="287"/>
        <v>0</v>
      </c>
      <c r="P257" s="59">
        <f t="shared" ref="P257" si="288">P262</f>
        <v>0</v>
      </c>
    </row>
    <row r="258" spans="1:16" ht="36" customHeight="1" x14ac:dyDescent="0.35">
      <c r="A258" s="90"/>
      <c r="B258" s="90"/>
      <c r="C258" s="18" t="s">
        <v>5</v>
      </c>
      <c r="D258" s="60">
        <f t="shared" si="282"/>
        <v>0</v>
      </c>
      <c r="E258" s="41">
        <f t="shared" ref="E258:O258" si="289">E263</f>
        <v>0</v>
      </c>
      <c r="F258" s="41">
        <f t="shared" si="289"/>
        <v>0</v>
      </c>
      <c r="G258" s="41">
        <f t="shared" si="289"/>
        <v>0</v>
      </c>
      <c r="H258" s="41">
        <f t="shared" si="289"/>
        <v>0</v>
      </c>
      <c r="I258" s="41">
        <f t="shared" si="289"/>
        <v>0</v>
      </c>
      <c r="J258" s="41">
        <f t="shared" si="289"/>
        <v>0</v>
      </c>
      <c r="K258" s="41">
        <f t="shared" si="289"/>
        <v>0</v>
      </c>
      <c r="L258" s="41">
        <f t="shared" si="289"/>
        <v>0</v>
      </c>
      <c r="M258" s="41">
        <f t="shared" si="289"/>
        <v>0</v>
      </c>
      <c r="N258" s="59">
        <f t="shared" si="289"/>
        <v>0</v>
      </c>
      <c r="O258" s="59">
        <f t="shared" si="289"/>
        <v>0</v>
      </c>
      <c r="P258" s="59">
        <f t="shared" ref="P258" si="290">P263</f>
        <v>0</v>
      </c>
    </row>
    <row r="259" spans="1:16" ht="36" customHeight="1" x14ac:dyDescent="0.35">
      <c r="A259" s="90" t="s">
        <v>95</v>
      </c>
      <c r="B259" s="90" t="s">
        <v>97</v>
      </c>
      <c r="C259" s="18" t="s">
        <v>0</v>
      </c>
      <c r="D259" s="41">
        <f>E259+F259+G259+H259+I259+J259+K259+L259+M259+N259+O259+P259</f>
        <v>5164.3</v>
      </c>
      <c r="E259" s="41">
        <f>E260+E261+E262+E263</f>
        <v>0</v>
      </c>
      <c r="F259" s="41">
        <f t="shared" ref="F259:O259" si="291">F260+F261+F262+F263</f>
        <v>0</v>
      </c>
      <c r="G259" s="41">
        <f t="shared" si="291"/>
        <v>0</v>
      </c>
      <c r="H259" s="41">
        <f t="shared" si="291"/>
        <v>0</v>
      </c>
      <c r="I259" s="41">
        <f t="shared" si="291"/>
        <v>0</v>
      </c>
      <c r="J259" s="41">
        <f t="shared" si="291"/>
        <v>0</v>
      </c>
      <c r="K259" s="41">
        <f t="shared" si="291"/>
        <v>0</v>
      </c>
      <c r="L259" s="41">
        <f t="shared" si="291"/>
        <v>0</v>
      </c>
      <c r="M259" s="41">
        <f t="shared" si="291"/>
        <v>0</v>
      </c>
      <c r="N259" s="59">
        <f t="shared" si="291"/>
        <v>5164.3</v>
      </c>
      <c r="O259" s="59">
        <f t="shared" si="291"/>
        <v>0</v>
      </c>
      <c r="P259" s="59">
        <f t="shared" ref="P259" si="292">P260+P261+P262+P263</f>
        <v>0</v>
      </c>
    </row>
    <row r="260" spans="1:16" ht="36" customHeight="1" x14ac:dyDescent="0.35">
      <c r="A260" s="90"/>
      <c r="B260" s="90"/>
      <c r="C260" s="18" t="s">
        <v>2</v>
      </c>
      <c r="D260" s="60">
        <f t="shared" ref="D260:D263" si="293">E260+F260+G260+H260+I260+J260+K260+L260+M260+N260+O260+P260</f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  <c r="N260" s="59">
        <v>0</v>
      </c>
      <c r="O260" s="59">
        <v>0</v>
      </c>
      <c r="P260" s="59">
        <v>0</v>
      </c>
    </row>
    <row r="261" spans="1:16" ht="36" customHeight="1" x14ac:dyDescent="0.35">
      <c r="A261" s="90"/>
      <c r="B261" s="90"/>
      <c r="C261" s="18" t="s">
        <v>3</v>
      </c>
      <c r="D261" s="60">
        <f t="shared" si="293"/>
        <v>0</v>
      </c>
      <c r="E261" s="41">
        <v>0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  <c r="K261" s="41">
        <v>0</v>
      </c>
      <c r="L261" s="41">
        <v>0</v>
      </c>
      <c r="M261" s="41">
        <v>0</v>
      </c>
      <c r="N261" s="59">
        <v>0</v>
      </c>
      <c r="O261" s="59">
        <v>0</v>
      </c>
      <c r="P261" s="59">
        <v>0</v>
      </c>
    </row>
    <row r="262" spans="1:16" ht="36" customHeight="1" x14ac:dyDescent="0.35">
      <c r="A262" s="90"/>
      <c r="B262" s="90"/>
      <c r="C262" s="18" t="s">
        <v>4</v>
      </c>
      <c r="D262" s="60">
        <f t="shared" si="293"/>
        <v>5164.3</v>
      </c>
      <c r="E262" s="41"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0</v>
      </c>
      <c r="M262" s="41">
        <v>0</v>
      </c>
      <c r="N262" s="59">
        <v>5164.3</v>
      </c>
      <c r="O262" s="59">
        <v>0</v>
      </c>
      <c r="P262" s="59">
        <v>0</v>
      </c>
    </row>
    <row r="263" spans="1:16" ht="36" customHeight="1" x14ac:dyDescent="0.35">
      <c r="A263" s="90"/>
      <c r="B263" s="90"/>
      <c r="C263" s="18" t="s">
        <v>5</v>
      </c>
      <c r="D263" s="60">
        <f t="shared" si="293"/>
        <v>0</v>
      </c>
      <c r="E263" s="41"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1">
        <v>0</v>
      </c>
      <c r="L263" s="41">
        <v>0</v>
      </c>
      <c r="M263" s="41">
        <v>0</v>
      </c>
      <c r="N263" s="59">
        <v>0</v>
      </c>
      <c r="O263" s="59">
        <v>0</v>
      </c>
      <c r="P263" s="59">
        <v>0</v>
      </c>
    </row>
    <row r="264" spans="1:16" ht="39.75" customHeight="1" x14ac:dyDescent="0.3">
      <c r="A264" s="89" t="s">
        <v>106</v>
      </c>
      <c r="B264" s="89" t="s">
        <v>109</v>
      </c>
      <c r="C264" s="17" t="s">
        <v>0</v>
      </c>
      <c r="D264" s="9">
        <f>E264+F264+G264+H264+I264+J264+K264+L264+M264+N264+O264+P264</f>
        <v>34529.233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19180.633000000002</v>
      </c>
      <c r="N264" s="45">
        <f t="shared" si="295"/>
        <v>0</v>
      </c>
      <c r="O264" s="45">
        <f t="shared" si="295"/>
        <v>0</v>
      </c>
      <c r="P264" s="45">
        <f t="shared" ref="P264" si="296">P269</f>
        <v>0</v>
      </c>
    </row>
    <row r="265" spans="1:16" ht="41.25" customHeight="1" x14ac:dyDescent="0.35">
      <c r="A265" s="90"/>
      <c r="B265" s="90"/>
      <c r="C265" s="18" t="s">
        <v>2</v>
      </c>
      <c r="D265" s="9">
        <f t="shared" ref="D265:D268" si="297">E265+F265+G265+H265+I265+J265+K265+L265+M265+N265+O265+P265</f>
        <v>0</v>
      </c>
      <c r="E265" s="41">
        <f>E270</f>
        <v>0</v>
      </c>
      <c r="F265" s="41">
        <f t="shared" ref="F265:O265" si="298">F270</f>
        <v>0</v>
      </c>
      <c r="G265" s="41">
        <f t="shared" si="298"/>
        <v>0</v>
      </c>
      <c r="H265" s="41">
        <f t="shared" si="298"/>
        <v>0</v>
      </c>
      <c r="I265" s="41">
        <f t="shared" si="298"/>
        <v>0</v>
      </c>
      <c r="J265" s="41">
        <f t="shared" si="298"/>
        <v>0</v>
      </c>
      <c r="K265" s="41">
        <f t="shared" si="298"/>
        <v>0</v>
      </c>
      <c r="L265" s="41">
        <f t="shared" si="298"/>
        <v>0</v>
      </c>
      <c r="M265" s="41">
        <f t="shared" si="298"/>
        <v>0</v>
      </c>
      <c r="N265" s="59">
        <f t="shared" si="298"/>
        <v>0</v>
      </c>
      <c r="O265" s="59">
        <f t="shared" si="298"/>
        <v>0</v>
      </c>
      <c r="P265" s="59">
        <f t="shared" ref="P265" si="299">P270</f>
        <v>0</v>
      </c>
    </row>
    <row r="266" spans="1:16" ht="42" customHeight="1" x14ac:dyDescent="0.35">
      <c r="A266" s="90"/>
      <c r="B266" s="90"/>
      <c r="C266" s="18" t="s">
        <v>3</v>
      </c>
      <c r="D266" s="9">
        <f t="shared" si="297"/>
        <v>18029.8</v>
      </c>
      <c r="E266" s="41">
        <f t="shared" ref="E266:O268" si="300">E271</f>
        <v>0</v>
      </c>
      <c r="F266" s="41">
        <f t="shared" si="300"/>
        <v>0</v>
      </c>
      <c r="G266" s="41">
        <f t="shared" si="300"/>
        <v>0</v>
      </c>
      <c r="H266" s="41">
        <f t="shared" si="300"/>
        <v>0</v>
      </c>
      <c r="I266" s="41">
        <f t="shared" si="300"/>
        <v>0</v>
      </c>
      <c r="J266" s="41">
        <f t="shared" si="300"/>
        <v>0</v>
      </c>
      <c r="K266" s="41">
        <f t="shared" si="300"/>
        <v>0</v>
      </c>
      <c r="L266" s="41">
        <f t="shared" si="300"/>
        <v>0</v>
      </c>
      <c r="M266" s="41">
        <f t="shared" si="300"/>
        <v>18029.8</v>
      </c>
      <c r="N266" s="59">
        <f t="shared" si="300"/>
        <v>0</v>
      </c>
      <c r="O266" s="59">
        <f t="shared" si="300"/>
        <v>0</v>
      </c>
      <c r="P266" s="59">
        <f t="shared" ref="P266" si="301">P271</f>
        <v>0</v>
      </c>
    </row>
    <row r="267" spans="1:16" ht="43.5" customHeight="1" x14ac:dyDescent="0.35">
      <c r="A267" s="90"/>
      <c r="B267" s="90"/>
      <c r="C267" s="18" t="s">
        <v>4</v>
      </c>
      <c r="D267" s="9">
        <f t="shared" si="297"/>
        <v>16499.433000000001</v>
      </c>
      <c r="E267" s="41">
        <f t="shared" si="300"/>
        <v>0</v>
      </c>
      <c r="F267" s="41">
        <f t="shared" si="300"/>
        <v>0</v>
      </c>
      <c r="G267" s="41">
        <f t="shared" si="300"/>
        <v>0</v>
      </c>
      <c r="H267" s="41">
        <f t="shared" si="300"/>
        <v>0</v>
      </c>
      <c r="I267" s="41">
        <f t="shared" si="300"/>
        <v>0</v>
      </c>
      <c r="J267" s="41">
        <f t="shared" si="300"/>
        <v>0</v>
      </c>
      <c r="K267" s="41">
        <f t="shared" si="300"/>
        <v>0</v>
      </c>
      <c r="L267" s="41">
        <f t="shared" si="300"/>
        <v>15348.6</v>
      </c>
      <c r="M267" s="41">
        <f t="shared" si="300"/>
        <v>1150.8330000000001</v>
      </c>
      <c r="N267" s="59">
        <f t="shared" si="300"/>
        <v>0</v>
      </c>
      <c r="O267" s="59">
        <f t="shared" si="300"/>
        <v>0</v>
      </c>
      <c r="P267" s="59">
        <f t="shared" ref="P267" si="302">P272</f>
        <v>0</v>
      </c>
    </row>
    <row r="268" spans="1:16" ht="50.25" customHeight="1" x14ac:dyDescent="0.35">
      <c r="A268" s="90"/>
      <c r="B268" s="90"/>
      <c r="C268" s="18" t="s">
        <v>5</v>
      </c>
      <c r="D268" s="9">
        <f t="shared" si="297"/>
        <v>0</v>
      </c>
      <c r="E268" s="41">
        <f t="shared" si="300"/>
        <v>0</v>
      </c>
      <c r="F268" s="41">
        <f t="shared" si="300"/>
        <v>0</v>
      </c>
      <c r="G268" s="41">
        <f t="shared" si="300"/>
        <v>0</v>
      </c>
      <c r="H268" s="41">
        <f t="shared" si="300"/>
        <v>0</v>
      </c>
      <c r="I268" s="41">
        <f t="shared" si="300"/>
        <v>0</v>
      </c>
      <c r="J268" s="41">
        <f t="shared" si="300"/>
        <v>0</v>
      </c>
      <c r="K268" s="41">
        <f t="shared" si="300"/>
        <v>0</v>
      </c>
      <c r="L268" s="41">
        <f t="shared" si="300"/>
        <v>0</v>
      </c>
      <c r="M268" s="41"/>
      <c r="N268" s="59">
        <f t="shared" si="300"/>
        <v>0</v>
      </c>
      <c r="O268" s="59">
        <f t="shared" si="300"/>
        <v>0</v>
      </c>
      <c r="P268" s="59">
        <f t="shared" ref="P268" si="303">P273</f>
        <v>0</v>
      </c>
    </row>
    <row r="269" spans="1:16" ht="30" customHeight="1" x14ac:dyDescent="0.35">
      <c r="A269" s="90" t="s">
        <v>107</v>
      </c>
      <c r="B269" s="90" t="s">
        <v>110</v>
      </c>
      <c r="C269" s="18" t="s">
        <v>0</v>
      </c>
      <c r="D269" s="41">
        <f>E269+F269+G269+H269+I269+J269+K269+L269+M269+N269+O269+P269</f>
        <v>34529.233</v>
      </c>
      <c r="E269" s="41">
        <f>E274</f>
        <v>0</v>
      </c>
      <c r="F269" s="41">
        <f t="shared" ref="F269:L269" si="304">F274</f>
        <v>0</v>
      </c>
      <c r="G269" s="41">
        <f t="shared" si="304"/>
        <v>0</v>
      </c>
      <c r="H269" s="41">
        <f t="shared" si="304"/>
        <v>0</v>
      </c>
      <c r="I269" s="41">
        <f t="shared" si="304"/>
        <v>0</v>
      </c>
      <c r="J269" s="41">
        <f t="shared" si="304"/>
        <v>0</v>
      </c>
      <c r="K269" s="41">
        <f t="shared" si="304"/>
        <v>0</v>
      </c>
      <c r="L269" s="41">
        <f t="shared" si="304"/>
        <v>15348.6</v>
      </c>
      <c r="M269" s="84">
        <f>M274+M280+M286</f>
        <v>19180.633000000002</v>
      </c>
      <c r="N269" s="59">
        <f>N274+N280</f>
        <v>0</v>
      </c>
      <c r="O269" s="59">
        <f>O274+O280</f>
        <v>0</v>
      </c>
      <c r="P269" s="59">
        <f>P274+P280</f>
        <v>0</v>
      </c>
    </row>
    <row r="270" spans="1:16" ht="30" customHeight="1" x14ac:dyDescent="0.35">
      <c r="A270" s="90"/>
      <c r="B270" s="90"/>
      <c r="C270" s="18" t="s">
        <v>2</v>
      </c>
      <c r="D270" s="60">
        <f t="shared" ref="D270:D273" si="305">E270+F270+G270+H270+I270+J270+K270+L270+M270+N270+O270+P270</f>
        <v>0</v>
      </c>
      <c r="E270" s="36">
        <f>E275</f>
        <v>0</v>
      </c>
      <c r="F270" s="36">
        <f t="shared" ref="F270:O270" si="306">F275</f>
        <v>0</v>
      </c>
      <c r="G270" s="36">
        <f t="shared" si="306"/>
        <v>0</v>
      </c>
      <c r="H270" s="36">
        <f t="shared" si="306"/>
        <v>0</v>
      </c>
      <c r="I270" s="36">
        <f t="shared" si="306"/>
        <v>0</v>
      </c>
      <c r="J270" s="36">
        <f t="shared" si="306"/>
        <v>0</v>
      </c>
      <c r="K270" s="36">
        <f t="shared" si="306"/>
        <v>0</v>
      </c>
      <c r="L270" s="36">
        <f t="shared" si="306"/>
        <v>0</v>
      </c>
      <c r="M270" s="36">
        <f>M275+M281</f>
        <v>0</v>
      </c>
      <c r="N270" s="56">
        <f t="shared" si="306"/>
        <v>0</v>
      </c>
      <c r="O270" s="56">
        <f t="shared" si="306"/>
        <v>0</v>
      </c>
      <c r="P270" s="56">
        <f t="shared" ref="P270" si="307">P275</f>
        <v>0</v>
      </c>
    </row>
    <row r="271" spans="1:16" ht="30" customHeight="1" x14ac:dyDescent="0.35">
      <c r="A271" s="90"/>
      <c r="B271" s="90"/>
      <c r="C271" s="18" t="s">
        <v>3</v>
      </c>
      <c r="D271" s="60">
        <f t="shared" si="305"/>
        <v>18029.8</v>
      </c>
      <c r="E271" s="36">
        <f>E276</f>
        <v>0</v>
      </c>
      <c r="F271" s="36">
        <f t="shared" ref="F271:O271" si="308">F276</f>
        <v>0</v>
      </c>
      <c r="G271" s="36">
        <f t="shared" si="308"/>
        <v>0</v>
      </c>
      <c r="H271" s="36">
        <f t="shared" si="308"/>
        <v>0</v>
      </c>
      <c r="I271" s="36">
        <f t="shared" si="308"/>
        <v>0</v>
      </c>
      <c r="J271" s="36">
        <f t="shared" si="308"/>
        <v>0</v>
      </c>
      <c r="K271" s="36">
        <f t="shared" si="308"/>
        <v>0</v>
      </c>
      <c r="L271" s="36">
        <f t="shared" si="308"/>
        <v>0</v>
      </c>
      <c r="M271" s="36">
        <f>M276+M282+M288</f>
        <v>18029.8</v>
      </c>
      <c r="N271" s="56">
        <f t="shared" si="308"/>
        <v>0</v>
      </c>
      <c r="O271" s="56">
        <f t="shared" si="308"/>
        <v>0</v>
      </c>
      <c r="P271" s="56">
        <f t="shared" ref="P271" si="309">P276</f>
        <v>0</v>
      </c>
    </row>
    <row r="272" spans="1:16" ht="30" customHeight="1" x14ac:dyDescent="0.35">
      <c r="A272" s="90"/>
      <c r="B272" s="90"/>
      <c r="C272" s="18" t="s">
        <v>4</v>
      </c>
      <c r="D272" s="60">
        <f t="shared" si="305"/>
        <v>16499.433000000001</v>
      </c>
      <c r="E272" s="36">
        <f>E277</f>
        <v>0</v>
      </c>
      <c r="F272" s="36">
        <f t="shared" ref="F272:K272" si="310">F277</f>
        <v>0</v>
      </c>
      <c r="G272" s="36">
        <f t="shared" si="310"/>
        <v>0</v>
      </c>
      <c r="H272" s="36">
        <f t="shared" si="310"/>
        <v>0</v>
      </c>
      <c r="I272" s="36">
        <f t="shared" si="310"/>
        <v>0</v>
      </c>
      <c r="J272" s="36">
        <f t="shared" si="310"/>
        <v>0</v>
      </c>
      <c r="K272" s="36">
        <f t="shared" si="310"/>
        <v>0</v>
      </c>
      <c r="L272" s="41">
        <f>L278</f>
        <v>15348.6</v>
      </c>
      <c r="M272" s="36">
        <f>M278+M284+M290</f>
        <v>1150.8330000000001</v>
      </c>
      <c r="N272" s="56">
        <f t="shared" ref="N272:O272" si="311">N278</f>
        <v>0</v>
      </c>
      <c r="O272" s="56">
        <f t="shared" si="311"/>
        <v>0</v>
      </c>
      <c r="P272" s="56">
        <f t="shared" ref="P272" si="312">P278</f>
        <v>0</v>
      </c>
    </row>
    <row r="273" spans="1:16" ht="30" customHeight="1" x14ac:dyDescent="0.35">
      <c r="A273" s="90"/>
      <c r="B273" s="90"/>
      <c r="C273" s="18" t="s">
        <v>5</v>
      </c>
      <c r="D273" s="60">
        <f t="shared" si="305"/>
        <v>0</v>
      </c>
      <c r="E273" s="36">
        <f>E279</f>
        <v>0</v>
      </c>
      <c r="F273" s="36">
        <f t="shared" ref="F273:O273" si="313">F279</f>
        <v>0</v>
      </c>
      <c r="G273" s="36">
        <f t="shared" si="313"/>
        <v>0</v>
      </c>
      <c r="H273" s="36">
        <f t="shared" si="313"/>
        <v>0</v>
      </c>
      <c r="I273" s="36">
        <f t="shared" si="313"/>
        <v>0</v>
      </c>
      <c r="J273" s="36">
        <f t="shared" si="313"/>
        <v>0</v>
      </c>
      <c r="K273" s="36">
        <f t="shared" si="313"/>
        <v>0</v>
      </c>
      <c r="L273" s="36">
        <f t="shared" si="313"/>
        <v>0</v>
      </c>
      <c r="M273" s="36">
        <f t="shared" si="313"/>
        <v>0</v>
      </c>
      <c r="N273" s="56">
        <f t="shared" si="313"/>
        <v>0</v>
      </c>
      <c r="O273" s="56">
        <f t="shared" si="313"/>
        <v>0</v>
      </c>
      <c r="P273" s="56">
        <f t="shared" ref="P273" si="314">P279</f>
        <v>0</v>
      </c>
    </row>
    <row r="274" spans="1:16" ht="30" customHeight="1" x14ac:dyDescent="0.35">
      <c r="A274" s="90" t="s">
        <v>108</v>
      </c>
      <c r="B274" s="90" t="s">
        <v>111</v>
      </c>
      <c r="C274" s="18" t="s">
        <v>0</v>
      </c>
      <c r="D274" s="41">
        <f>E274+F274+G274+H274+I274+J274+K274+L274+M274+N274+O274+P274</f>
        <v>15348.6</v>
      </c>
      <c r="E274" s="41">
        <v>0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  <c r="K274" s="41">
        <v>0</v>
      </c>
      <c r="L274" s="41">
        <f>L278</f>
        <v>15348.6</v>
      </c>
      <c r="M274" s="41">
        <v>0</v>
      </c>
      <c r="N274" s="59">
        <v>0</v>
      </c>
      <c r="O274" s="59">
        <v>0</v>
      </c>
      <c r="P274" s="59">
        <v>0</v>
      </c>
    </row>
    <row r="275" spans="1:16" ht="30" customHeight="1" x14ac:dyDescent="0.35">
      <c r="A275" s="90"/>
      <c r="B275" s="90"/>
      <c r="C275" s="18" t="s">
        <v>2</v>
      </c>
      <c r="D275" s="41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56">
        <v>0</v>
      </c>
      <c r="O275" s="56">
        <v>0</v>
      </c>
      <c r="P275" s="56">
        <v>0</v>
      </c>
    </row>
    <row r="276" spans="1:16" ht="30" customHeight="1" x14ac:dyDescent="0.35">
      <c r="A276" s="90"/>
      <c r="B276" s="90"/>
      <c r="C276" s="18" t="s">
        <v>3</v>
      </c>
      <c r="D276" s="41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56">
        <v>0</v>
      </c>
      <c r="O276" s="56">
        <v>0</v>
      </c>
      <c r="P276" s="56">
        <v>0</v>
      </c>
    </row>
    <row r="277" spans="1:16" ht="57.75" customHeight="1" x14ac:dyDescent="0.25">
      <c r="A277" s="90"/>
      <c r="B277" s="90"/>
      <c r="C277" s="31" t="s">
        <v>4</v>
      </c>
      <c r="D277" s="87">
        <f>E277+F277+G277+H277+I277+J277+K277+L278+M278+N278+O278+P278</f>
        <v>15348.6</v>
      </c>
      <c r="E277" s="87">
        <v>0</v>
      </c>
      <c r="F277" s="87">
        <v>0</v>
      </c>
      <c r="G277" s="87">
        <v>0</v>
      </c>
      <c r="H277" s="87">
        <v>0</v>
      </c>
      <c r="I277" s="87">
        <v>0</v>
      </c>
      <c r="J277" s="87">
        <v>0</v>
      </c>
      <c r="K277" s="87">
        <v>0</v>
      </c>
      <c r="L277" s="29"/>
      <c r="M277" s="21"/>
      <c r="N277" s="55"/>
      <c r="O277" s="55"/>
      <c r="P277" s="55"/>
    </row>
    <row r="278" spans="1:16" ht="21.75" customHeight="1" x14ac:dyDescent="0.35">
      <c r="A278" s="90"/>
      <c r="B278" s="90"/>
      <c r="C278" s="32"/>
      <c r="D278" s="88"/>
      <c r="E278" s="88"/>
      <c r="F278" s="88"/>
      <c r="G278" s="88"/>
      <c r="H278" s="88"/>
      <c r="I278" s="88"/>
      <c r="J278" s="88"/>
      <c r="K278" s="88"/>
      <c r="L278" s="39">
        <v>15348.6</v>
      </c>
      <c r="M278" s="37">
        <v>0</v>
      </c>
      <c r="N278" s="57">
        <v>0</v>
      </c>
      <c r="O278" s="57">
        <v>0</v>
      </c>
      <c r="P278" s="57">
        <v>0</v>
      </c>
    </row>
    <row r="279" spans="1:16" ht="36.75" customHeight="1" x14ac:dyDescent="0.35">
      <c r="A279" s="90"/>
      <c r="B279" s="90"/>
      <c r="C279" s="18" t="s">
        <v>5</v>
      </c>
      <c r="D279" s="41">
        <f>E279+F279+G279+H279+I279+J279+K279+L279+M279+N279+O279+P279</f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56">
        <v>0</v>
      </c>
      <c r="O279" s="56">
        <v>0</v>
      </c>
      <c r="P279" s="56">
        <v>0</v>
      </c>
    </row>
    <row r="280" spans="1:16" ht="36.75" customHeight="1" x14ac:dyDescent="0.35">
      <c r="A280" s="90" t="s">
        <v>129</v>
      </c>
      <c r="B280" s="90" t="s">
        <v>130</v>
      </c>
      <c r="C280" s="67" t="s">
        <v>0</v>
      </c>
      <c r="D280" s="69">
        <f>E280+F280+G280+H280+I280+J280+K280+L280+M280+N280+O280+P280</f>
        <v>11586.699000000001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f>L284</f>
        <v>0</v>
      </c>
      <c r="M280" s="69">
        <f>M281+M282+M284+M285</f>
        <v>11586.699000000001</v>
      </c>
      <c r="N280" s="68">
        <f t="shared" ref="N280:P280" si="315">N281+N282+N284+N285</f>
        <v>0</v>
      </c>
      <c r="O280" s="68">
        <f t="shared" si="315"/>
        <v>0</v>
      </c>
      <c r="P280" s="68">
        <f t="shared" si="315"/>
        <v>0</v>
      </c>
    </row>
    <row r="281" spans="1:16" ht="36.75" customHeight="1" x14ac:dyDescent="0.35">
      <c r="A281" s="90"/>
      <c r="B281" s="90"/>
      <c r="C281" s="67" t="s">
        <v>2</v>
      </c>
      <c r="D281" s="69">
        <v>0</v>
      </c>
      <c r="E281" s="66">
        <v>0</v>
      </c>
      <c r="F281" s="66">
        <v>0</v>
      </c>
      <c r="G281" s="66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0</v>
      </c>
      <c r="M281" s="69">
        <v>0</v>
      </c>
      <c r="N281" s="64">
        <v>0</v>
      </c>
      <c r="O281" s="64">
        <v>0</v>
      </c>
      <c r="P281" s="64">
        <v>0</v>
      </c>
    </row>
    <row r="282" spans="1:16" ht="36.75" customHeight="1" x14ac:dyDescent="0.35">
      <c r="A282" s="90"/>
      <c r="B282" s="90"/>
      <c r="C282" s="67" t="s">
        <v>3</v>
      </c>
      <c r="D282" s="69">
        <f>L282+M282+N282+O282+P282</f>
        <v>10891.5</v>
      </c>
      <c r="E282" s="66">
        <v>0</v>
      </c>
      <c r="F282" s="66">
        <v>0</v>
      </c>
      <c r="G282" s="66">
        <v>0</v>
      </c>
      <c r="H282" s="66">
        <v>0</v>
      </c>
      <c r="I282" s="66">
        <v>0</v>
      </c>
      <c r="J282" s="66">
        <v>0</v>
      </c>
      <c r="K282" s="66">
        <v>0</v>
      </c>
      <c r="L282" s="66">
        <v>0</v>
      </c>
      <c r="M282" s="84">
        <v>10891.5</v>
      </c>
      <c r="N282" s="64">
        <v>0</v>
      </c>
      <c r="O282" s="64">
        <v>0</v>
      </c>
      <c r="P282" s="64">
        <v>0</v>
      </c>
    </row>
    <row r="283" spans="1:16" ht="36.75" customHeight="1" x14ac:dyDescent="0.25">
      <c r="A283" s="90"/>
      <c r="B283" s="90"/>
      <c r="C283" s="91" t="s">
        <v>4</v>
      </c>
      <c r="D283" s="87">
        <f>E283+F283+G283+H283+I283+J283+K283+L284+M284+N284+O284+P284</f>
        <v>695.19899999999996</v>
      </c>
      <c r="E283" s="87">
        <v>0</v>
      </c>
      <c r="F283" s="87">
        <v>0</v>
      </c>
      <c r="G283" s="87">
        <v>0</v>
      </c>
      <c r="H283" s="87">
        <v>0</v>
      </c>
      <c r="I283" s="87">
        <v>0</v>
      </c>
      <c r="J283" s="87">
        <v>0</v>
      </c>
      <c r="K283" s="87">
        <v>0</v>
      </c>
      <c r="L283" s="29"/>
      <c r="M283" s="21"/>
      <c r="N283" s="55"/>
      <c r="O283" s="55"/>
      <c r="P283" s="55"/>
    </row>
    <row r="284" spans="1:16" ht="36.75" customHeight="1" x14ac:dyDescent="0.35">
      <c r="A284" s="90"/>
      <c r="B284" s="90"/>
      <c r="C284" s="92"/>
      <c r="D284" s="88"/>
      <c r="E284" s="88"/>
      <c r="F284" s="88"/>
      <c r="G284" s="88"/>
      <c r="H284" s="88"/>
      <c r="I284" s="88"/>
      <c r="J284" s="88"/>
      <c r="K284" s="88"/>
      <c r="L284" s="70"/>
      <c r="M284" s="82">
        <v>695.19899999999996</v>
      </c>
      <c r="N284" s="65">
        <v>0</v>
      </c>
      <c r="O284" s="65">
        <v>0</v>
      </c>
      <c r="P284" s="65">
        <v>0</v>
      </c>
    </row>
    <row r="285" spans="1:16" ht="36.75" customHeight="1" x14ac:dyDescent="0.35">
      <c r="A285" s="90"/>
      <c r="B285" s="90"/>
      <c r="C285" s="67" t="s">
        <v>5</v>
      </c>
      <c r="D285" s="69">
        <f>E285+F285+G285+H285+I285+J285+K285+L285+M285+N285+O285+P285</f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8">
        <v>0</v>
      </c>
      <c r="O285" s="68">
        <v>0</v>
      </c>
      <c r="P285" s="68">
        <v>0</v>
      </c>
    </row>
    <row r="286" spans="1:16" ht="36.75" customHeight="1" x14ac:dyDescent="0.35">
      <c r="A286" s="90" t="s">
        <v>133</v>
      </c>
      <c r="B286" s="90" t="s">
        <v>134</v>
      </c>
      <c r="C286" s="75" t="s">
        <v>0</v>
      </c>
      <c r="D286" s="76">
        <f>E286+F286+G286+H286+I286+J286+K286+L286+M286+N286+O286+P286</f>
        <v>7593.9340000000002</v>
      </c>
      <c r="E286" s="76">
        <v>0</v>
      </c>
      <c r="F286" s="76">
        <v>0</v>
      </c>
      <c r="G286" s="76">
        <v>0</v>
      </c>
      <c r="H286" s="76">
        <v>0</v>
      </c>
      <c r="I286" s="76">
        <v>0</v>
      </c>
      <c r="J286" s="76">
        <v>0</v>
      </c>
      <c r="K286" s="76">
        <v>0</v>
      </c>
      <c r="L286" s="76">
        <f>L290</f>
        <v>0</v>
      </c>
      <c r="M286" s="76">
        <f>M287+M288+M290+M291</f>
        <v>7593.9340000000002</v>
      </c>
      <c r="N286" s="79">
        <f t="shared" ref="N286:P286" si="316">N287+N288+N290+N291</f>
        <v>0</v>
      </c>
      <c r="O286" s="79">
        <f t="shared" si="316"/>
        <v>0</v>
      </c>
      <c r="P286" s="79">
        <f t="shared" si="316"/>
        <v>0</v>
      </c>
    </row>
    <row r="287" spans="1:16" ht="36.75" customHeight="1" x14ac:dyDescent="0.35">
      <c r="A287" s="90"/>
      <c r="B287" s="90"/>
      <c r="C287" s="75" t="s">
        <v>2</v>
      </c>
      <c r="D287" s="76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0</v>
      </c>
      <c r="J287" s="74">
        <v>0</v>
      </c>
      <c r="K287" s="74">
        <v>0</v>
      </c>
      <c r="L287" s="74">
        <v>0</v>
      </c>
      <c r="M287" s="76">
        <v>0</v>
      </c>
      <c r="N287" s="77">
        <v>0</v>
      </c>
      <c r="O287" s="77">
        <v>0</v>
      </c>
      <c r="P287" s="77">
        <v>0</v>
      </c>
    </row>
    <row r="288" spans="1:16" ht="61.5" customHeight="1" x14ac:dyDescent="0.35">
      <c r="A288" s="90"/>
      <c r="B288" s="90"/>
      <c r="C288" s="75" t="s">
        <v>3</v>
      </c>
      <c r="D288" s="76">
        <f>L288+M288+N288+O288+P288</f>
        <v>7138.3</v>
      </c>
      <c r="E288" s="74">
        <v>0</v>
      </c>
      <c r="F288" s="74">
        <v>0</v>
      </c>
      <c r="G288" s="74">
        <v>0</v>
      </c>
      <c r="H288" s="74">
        <v>0</v>
      </c>
      <c r="I288" s="74">
        <v>0</v>
      </c>
      <c r="J288" s="74">
        <v>0</v>
      </c>
      <c r="K288" s="74">
        <v>0</v>
      </c>
      <c r="L288" s="74">
        <v>0</v>
      </c>
      <c r="M288" s="83">
        <v>7138.3</v>
      </c>
      <c r="N288" s="77">
        <v>0</v>
      </c>
      <c r="O288" s="77">
        <v>0</v>
      </c>
      <c r="P288" s="77">
        <v>0</v>
      </c>
    </row>
    <row r="289" spans="1:16" ht="36.75" customHeight="1" x14ac:dyDescent="0.25">
      <c r="A289" s="90"/>
      <c r="B289" s="90"/>
      <c r="C289" s="91" t="s">
        <v>4</v>
      </c>
      <c r="D289" s="87">
        <f>E289+F289+G289+H289+I289+J289+K289+L290+M290+N290+O290+P290</f>
        <v>455.63400000000001</v>
      </c>
      <c r="E289" s="87">
        <v>0</v>
      </c>
      <c r="F289" s="87">
        <v>0</v>
      </c>
      <c r="G289" s="87">
        <v>0</v>
      </c>
      <c r="H289" s="87">
        <v>0</v>
      </c>
      <c r="I289" s="87">
        <v>0</v>
      </c>
      <c r="J289" s="87">
        <v>0</v>
      </c>
      <c r="K289" s="87">
        <v>0</v>
      </c>
      <c r="L289" s="29"/>
      <c r="M289" s="21"/>
      <c r="N289" s="55"/>
      <c r="O289" s="55"/>
      <c r="P289" s="55"/>
    </row>
    <row r="290" spans="1:16" ht="36.75" customHeight="1" x14ac:dyDescent="0.35">
      <c r="A290" s="90"/>
      <c r="B290" s="90"/>
      <c r="C290" s="92"/>
      <c r="D290" s="88"/>
      <c r="E290" s="88"/>
      <c r="F290" s="88"/>
      <c r="G290" s="88"/>
      <c r="H290" s="88"/>
      <c r="I290" s="88"/>
      <c r="J290" s="88"/>
      <c r="K290" s="88"/>
      <c r="L290" s="73"/>
      <c r="M290" s="82">
        <v>455.63400000000001</v>
      </c>
      <c r="N290" s="78">
        <v>0</v>
      </c>
      <c r="O290" s="78">
        <v>0</v>
      </c>
      <c r="P290" s="78">
        <v>0</v>
      </c>
    </row>
    <row r="291" spans="1:16" ht="36.75" customHeight="1" x14ac:dyDescent="0.35">
      <c r="A291" s="90"/>
      <c r="B291" s="90"/>
      <c r="C291" s="75" t="s">
        <v>5</v>
      </c>
      <c r="D291" s="76">
        <f>E291+F291+G291+H291+I291+J291+K291+L291+M291+N291+O291+P291</f>
        <v>0</v>
      </c>
      <c r="E291" s="76">
        <v>0</v>
      </c>
      <c r="F291" s="76">
        <v>0</v>
      </c>
      <c r="G291" s="76">
        <v>0</v>
      </c>
      <c r="H291" s="76">
        <v>0</v>
      </c>
      <c r="I291" s="76">
        <v>0</v>
      </c>
      <c r="J291" s="76">
        <v>0</v>
      </c>
      <c r="K291" s="76">
        <v>0</v>
      </c>
      <c r="L291" s="76">
        <v>0</v>
      </c>
      <c r="M291" s="76">
        <v>0</v>
      </c>
      <c r="N291" s="79">
        <v>0</v>
      </c>
      <c r="O291" s="79">
        <v>0</v>
      </c>
      <c r="P291" s="79">
        <v>0</v>
      </c>
    </row>
    <row r="292" spans="1:16" ht="36.75" customHeight="1" x14ac:dyDescent="0.35">
      <c r="A292" s="71"/>
      <c r="B292" s="71"/>
      <c r="C292" s="71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</row>
    <row r="293" spans="1:16" ht="51.75" customHeight="1" x14ac:dyDescent="0.25">
      <c r="A293" s="125" t="s">
        <v>115</v>
      </c>
      <c r="B293" s="125"/>
      <c r="C293" s="125"/>
      <c r="D293" s="125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5"/>
      <c r="P293" s="126"/>
    </row>
    <row r="294" spans="1:16" ht="44.25" customHeight="1" x14ac:dyDescent="0.25">
      <c r="A294" s="125" t="s">
        <v>116</v>
      </c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5"/>
      <c r="P294" s="126"/>
    </row>
    <row r="295" spans="1:16" ht="56.25" customHeight="1" x14ac:dyDescent="0.25">
      <c r="A295" s="125" t="s">
        <v>117</v>
      </c>
      <c r="B295" s="125"/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6"/>
    </row>
    <row r="296" spans="1:16" ht="42.75" customHeight="1" x14ac:dyDescent="0.25">
      <c r="A296" s="125" t="s">
        <v>118</v>
      </c>
      <c r="B296" s="125"/>
      <c r="C296" s="125"/>
      <c r="D296" s="125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5"/>
      <c r="P296" s="126"/>
    </row>
    <row r="297" spans="1:16" ht="93" customHeight="1" x14ac:dyDescent="0.25">
      <c r="A297" s="125" t="s">
        <v>119</v>
      </c>
      <c r="B297" s="125"/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6"/>
    </row>
    <row r="298" spans="1:16" ht="78.75" customHeight="1" x14ac:dyDescent="0.25">
      <c r="A298" s="125" t="s">
        <v>120</v>
      </c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5"/>
      <c r="P298" s="126"/>
    </row>
    <row r="299" spans="1:16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6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6" ht="12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6" ht="12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6" ht="12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6" ht="12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6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6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6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6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6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6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6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6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6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6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6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6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</row>
  </sheetData>
  <mergeCells count="349">
    <mergeCell ref="J289:J290"/>
    <mergeCell ref="K289:K290"/>
    <mergeCell ref="A286:A291"/>
    <mergeCell ref="B286:B291"/>
    <mergeCell ref="C289:C290"/>
    <mergeCell ref="D289:D290"/>
    <mergeCell ref="E289:E290"/>
    <mergeCell ref="F289:F290"/>
    <mergeCell ref="G289:G290"/>
    <mergeCell ref="H289:H290"/>
    <mergeCell ref="I289:I290"/>
    <mergeCell ref="A293:P293"/>
    <mergeCell ref="A294:P294"/>
    <mergeCell ref="A295:P295"/>
    <mergeCell ref="A296:P296"/>
    <mergeCell ref="A297:P297"/>
    <mergeCell ref="A298:P298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B204:B208"/>
    <mergeCell ref="A209:A213"/>
    <mergeCell ref="B209:B213"/>
    <mergeCell ref="A214:A222"/>
    <mergeCell ref="B214:B222"/>
    <mergeCell ref="A164:A168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H53:H54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74:A279"/>
    <mergeCell ref="B274:B279"/>
    <mergeCell ref="D277:D278"/>
    <mergeCell ref="B233:B238"/>
    <mergeCell ref="A204:A208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K58:K59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B164:B16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</mergeCells>
  <printOptions horizontalCentered="1"/>
  <pageMargins left="0.19685039370078741" right="0.19685039370078741" top="0.27559055118110237" bottom="0.19685039370078741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2023-12-15T00:50:02Z</cp:lastPrinted>
  <dcterms:created xsi:type="dcterms:W3CDTF">1996-10-08T23:32:33Z</dcterms:created>
  <dcterms:modified xsi:type="dcterms:W3CDTF">2023-12-15T00:50:24Z</dcterms:modified>
</cp:coreProperties>
</file>