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610" yWindow="360" windowWidth="21135" windowHeight="11880"/>
  </bookViews>
  <sheets>
    <sheet name="Приложение 2 к МП РИМ" sheetId="7" r:id="rId1"/>
  </sheets>
  <definedNames>
    <definedName name="_xlnm.Print_Titles" localSheetId="0">'Приложение 2 к МП РИМ'!$4:$7</definedName>
    <definedName name="_xlnm.Print_Area" localSheetId="0">'Приложение 2 к МП РИМ'!$A$1:$AF$769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68" i="7" l="1"/>
  <c r="J758" i="7" l="1"/>
  <c r="K758" i="7"/>
  <c r="L758" i="7"/>
  <c r="I758" i="7"/>
  <c r="K732" i="7" l="1"/>
  <c r="L731" i="7"/>
  <c r="H768" i="7"/>
  <c r="H732" i="7" s="1"/>
  <c r="H769" i="7"/>
  <c r="H767" i="7"/>
  <c r="H731" i="7" s="1"/>
  <c r="H766" i="7"/>
  <c r="H765" i="7"/>
  <c r="H764" i="7"/>
  <c r="H763" i="7"/>
  <c r="H762" i="7"/>
  <c r="H761" i="7"/>
  <c r="I732" i="7" l="1"/>
  <c r="I767" i="7"/>
  <c r="I731" i="7" s="1"/>
  <c r="H758" i="7"/>
  <c r="K43" i="7"/>
  <c r="K24" i="7"/>
  <c r="K41" i="7" l="1"/>
  <c r="K130" i="7"/>
  <c r="C595" i="7"/>
  <c r="D595" i="7"/>
  <c r="J595" i="7"/>
  <c r="K595" i="7"/>
  <c r="L595" i="7"/>
  <c r="M595" i="7"/>
  <c r="H596" i="7"/>
  <c r="H597" i="7"/>
  <c r="H598" i="7"/>
  <c r="H599" i="7"/>
  <c r="H600" i="7"/>
  <c r="H601" i="7"/>
  <c r="H602" i="7"/>
  <c r="H603" i="7"/>
  <c r="H604" i="7"/>
  <c r="I604" i="7" s="1"/>
  <c r="H605" i="7"/>
  <c r="I605" i="7" s="1"/>
  <c r="H606" i="7"/>
  <c r="I595" i="7" l="1"/>
  <c r="H595" i="7"/>
  <c r="L241" i="7" l="1"/>
  <c r="I592" i="7" l="1"/>
  <c r="H594" i="7"/>
  <c r="H593" i="7"/>
  <c r="H592" i="7"/>
  <c r="H591" i="7"/>
  <c r="H590" i="7"/>
  <c r="H589" i="7"/>
  <c r="H588" i="7"/>
  <c r="H587" i="7"/>
  <c r="H586" i="7"/>
  <c r="H585" i="7"/>
  <c r="H584" i="7"/>
  <c r="M583" i="7"/>
  <c r="L583" i="7"/>
  <c r="K583" i="7"/>
  <c r="J583" i="7"/>
  <c r="H583" i="7" l="1"/>
  <c r="I593" i="7"/>
  <c r="I583" i="7" s="1"/>
  <c r="H425" i="7" l="1"/>
  <c r="H424" i="7"/>
  <c r="H423" i="7"/>
  <c r="H422" i="7"/>
  <c r="H421" i="7"/>
  <c r="H420" i="7"/>
  <c r="H419" i="7"/>
  <c r="H418" i="7"/>
  <c r="H417" i="7"/>
  <c r="H416" i="7"/>
  <c r="H415" i="7"/>
  <c r="M414" i="7"/>
  <c r="L414" i="7"/>
  <c r="K414" i="7"/>
  <c r="J414" i="7"/>
  <c r="I414" i="7"/>
  <c r="H414" i="7" l="1"/>
  <c r="H582" i="7"/>
  <c r="H581" i="7"/>
  <c r="H580" i="7"/>
  <c r="H579" i="7"/>
  <c r="H578" i="7"/>
  <c r="H577" i="7"/>
  <c r="H576" i="7"/>
  <c r="H575" i="7"/>
  <c r="H574" i="7"/>
  <c r="H573" i="7"/>
  <c r="H572" i="7"/>
  <c r="M571" i="7"/>
  <c r="L571" i="7"/>
  <c r="K571" i="7"/>
  <c r="J571" i="7"/>
  <c r="I571" i="7"/>
  <c r="H571" i="7" l="1"/>
  <c r="K132" i="7"/>
  <c r="H255" i="7" l="1"/>
  <c r="H254" i="7"/>
  <c r="I254" i="7" s="1"/>
  <c r="I132" i="7" s="1"/>
  <c r="H253" i="7"/>
  <c r="H252" i="7"/>
  <c r="H251" i="7"/>
  <c r="H250" i="7"/>
  <c r="H249" i="7"/>
  <c r="H248" i="7"/>
  <c r="H247" i="7"/>
  <c r="H246" i="7"/>
  <c r="H245" i="7"/>
  <c r="K244" i="7"/>
  <c r="J244" i="7"/>
  <c r="I244" i="7"/>
  <c r="L242" i="7"/>
  <c r="L132" i="7" s="1"/>
  <c r="H132" i="7" l="1"/>
  <c r="H244" i="7"/>
  <c r="L244" i="7"/>
  <c r="L130" i="7" l="1"/>
  <c r="H243" i="7"/>
  <c r="H242" i="7"/>
  <c r="H241" i="7"/>
  <c r="H240" i="7"/>
  <c r="H239" i="7"/>
  <c r="H238" i="7"/>
  <c r="H237" i="7"/>
  <c r="H236" i="7"/>
  <c r="H235" i="7"/>
  <c r="H234" i="7"/>
  <c r="H233" i="7"/>
  <c r="L232" i="7"/>
  <c r="K232" i="7"/>
  <c r="J232" i="7"/>
  <c r="I232" i="7"/>
  <c r="H232" i="7" l="1"/>
  <c r="M528" i="7" l="1"/>
  <c r="L732" i="7" l="1"/>
  <c r="L728" i="7" l="1"/>
  <c r="L729" i="7"/>
  <c r="L730" i="7"/>
  <c r="L733" i="7"/>
  <c r="L727" i="7"/>
  <c r="L746" i="7" l="1"/>
  <c r="L734" i="7"/>
  <c r="H757" i="7"/>
  <c r="H753" i="7"/>
  <c r="I734" i="7" l="1"/>
  <c r="H755" i="7" l="1"/>
  <c r="H756" i="7"/>
  <c r="H754" i="7"/>
  <c r="H752" i="7"/>
  <c r="H751" i="7"/>
  <c r="H750" i="7"/>
  <c r="H749" i="7"/>
  <c r="J746" i="7"/>
  <c r="I746" i="7"/>
  <c r="H746" i="7" l="1"/>
  <c r="I130" i="7"/>
  <c r="I217" i="7" l="1"/>
  <c r="J217" i="7"/>
  <c r="L217" i="7"/>
  <c r="M217" i="7"/>
  <c r="K217" i="7"/>
  <c r="J42" i="7"/>
  <c r="M42" i="7"/>
  <c r="I131" i="7"/>
  <c r="I42" i="7" s="1"/>
  <c r="L131" i="7"/>
  <c r="L42" i="7" s="1"/>
  <c r="K131" i="7"/>
  <c r="K42" i="7" s="1"/>
  <c r="H131" i="7" l="1"/>
  <c r="H42" i="7" s="1"/>
  <c r="J23" i="7" l="1"/>
  <c r="K666" i="7"/>
  <c r="K23" i="7" s="1"/>
  <c r="L666" i="7"/>
  <c r="L23" i="7" s="1"/>
  <c r="K717" i="7"/>
  <c r="L717" i="7"/>
  <c r="H718" i="7"/>
  <c r="I718" i="7" s="1"/>
  <c r="I717" i="7" s="1"/>
  <c r="I666" i="7" l="1"/>
  <c r="I23" i="7" s="1"/>
  <c r="H570" i="7"/>
  <c r="H569" i="7"/>
  <c r="H568" i="7"/>
  <c r="I568" i="7" s="1"/>
  <c r="H567" i="7"/>
  <c r="H566" i="7"/>
  <c r="H565" i="7"/>
  <c r="H564" i="7"/>
  <c r="H563" i="7"/>
  <c r="H562" i="7"/>
  <c r="H561" i="7"/>
  <c r="H560" i="7"/>
  <c r="M559" i="7"/>
  <c r="L559" i="7"/>
  <c r="J559" i="7"/>
  <c r="I559" i="7"/>
  <c r="H666" i="7" l="1"/>
  <c r="H23" i="7" s="1"/>
  <c r="H559" i="7"/>
  <c r="K559" i="7"/>
  <c r="I266" i="7" l="1"/>
  <c r="H266" i="7"/>
  <c r="H231" i="7" l="1"/>
  <c r="H230" i="7"/>
  <c r="H229" i="7"/>
  <c r="H228" i="7"/>
  <c r="H227" i="7"/>
  <c r="H226" i="7"/>
  <c r="H225" i="7"/>
  <c r="H224" i="7"/>
  <c r="H223" i="7"/>
  <c r="H222" i="7"/>
  <c r="H221" i="7"/>
  <c r="L220" i="7"/>
  <c r="K220" i="7"/>
  <c r="J220" i="7"/>
  <c r="I220" i="7"/>
  <c r="H220" i="7" l="1"/>
  <c r="L689" i="7"/>
  <c r="L434" i="7" l="1"/>
  <c r="L435" i="7" s="1"/>
  <c r="L40" i="7" s="1"/>
  <c r="L92" i="7"/>
  <c r="L519" i="7" l="1"/>
  <c r="K557" i="7" l="1"/>
  <c r="K556" i="7"/>
  <c r="L557" i="7"/>
  <c r="L556" i="7"/>
  <c r="K545" i="7"/>
  <c r="K544" i="7"/>
  <c r="L545" i="7"/>
  <c r="L544" i="7"/>
  <c r="L508" i="7"/>
  <c r="K508" i="7"/>
  <c r="L129" i="7" l="1"/>
  <c r="K129" i="7"/>
  <c r="H219" i="7"/>
  <c r="H218" i="7"/>
  <c r="H216" i="7"/>
  <c r="H217" i="7" s="1"/>
  <c r="H215" i="7"/>
  <c r="H214" i="7"/>
  <c r="H213" i="7"/>
  <c r="H212" i="7"/>
  <c r="H211" i="7"/>
  <c r="H210" i="7"/>
  <c r="H209" i="7"/>
  <c r="H208" i="7"/>
  <c r="L207" i="7"/>
  <c r="K207" i="7"/>
  <c r="J207" i="7"/>
  <c r="I207" i="7"/>
  <c r="K257" i="7"/>
  <c r="H258" i="7"/>
  <c r="H259" i="7"/>
  <c r="H260" i="7"/>
  <c r="H261" i="7"/>
  <c r="H262" i="7"/>
  <c r="L263" i="7"/>
  <c r="L264" i="7"/>
  <c r="H264" i="7" s="1"/>
  <c r="H265" i="7"/>
  <c r="H267" i="7"/>
  <c r="H268" i="7"/>
  <c r="H207" i="7" l="1"/>
  <c r="L257" i="7"/>
  <c r="I263" i="7"/>
  <c r="I257" i="7" s="1"/>
  <c r="H263" i="7"/>
  <c r="H257" i="7" s="1"/>
  <c r="H522" i="7" l="1"/>
  <c r="H521" i="7"/>
  <c r="H520" i="7"/>
  <c r="H519" i="7"/>
  <c r="H518" i="7"/>
  <c r="H517" i="7"/>
  <c r="H516" i="7"/>
  <c r="H515" i="7"/>
  <c r="H514" i="7"/>
  <c r="H513" i="7"/>
  <c r="H512" i="7"/>
  <c r="M511" i="7"/>
  <c r="L511" i="7"/>
  <c r="K511" i="7"/>
  <c r="J511" i="7"/>
  <c r="H511" i="7" l="1"/>
  <c r="I519" i="7"/>
  <c r="I511" i="7" s="1"/>
  <c r="J40" i="7"/>
  <c r="J21" i="7" s="1"/>
  <c r="K40" i="7"/>
  <c r="M40" i="7"/>
  <c r="M21" i="7" l="1"/>
  <c r="H435" i="7"/>
  <c r="I435" i="7" s="1"/>
  <c r="I40" i="7" s="1"/>
  <c r="H40" i="7" l="1"/>
  <c r="H434" i="7" l="1"/>
  <c r="K525" i="7"/>
  <c r="L525" i="7"/>
  <c r="M525" i="7"/>
  <c r="K526" i="7"/>
  <c r="L526" i="7"/>
  <c r="M526" i="7"/>
  <c r="K527" i="7"/>
  <c r="L527" i="7"/>
  <c r="M527" i="7"/>
  <c r="K528" i="7"/>
  <c r="L528" i="7"/>
  <c r="K529" i="7"/>
  <c r="L529" i="7"/>
  <c r="M529" i="7"/>
  <c r="K530" i="7"/>
  <c r="L530" i="7"/>
  <c r="M530" i="7"/>
  <c r="K531" i="7"/>
  <c r="L531" i="7"/>
  <c r="M531" i="7"/>
  <c r="K532" i="7"/>
  <c r="L532" i="7"/>
  <c r="M532" i="7"/>
  <c r="K533" i="7"/>
  <c r="L533" i="7"/>
  <c r="M533" i="7"/>
  <c r="K534" i="7"/>
  <c r="K44" i="7" s="1"/>
  <c r="L534" i="7"/>
  <c r="L44" i="7" s="1"/>
  <c r="M534" i="7"/>
  <c r="J531" i="7"/>
  <c r="J526" i="7"/>
  <c r="J527" i="7"/>
  <c r="J528" i="7"/>
  <c r="J529" i="7"/>
  <c r="J530" i="7"/>
  <c r="J532" i="7"/>
  <c r="J533" i="7"/>
  <c r="J534" i="7"/>
  <c r="J525" i="7"/>
  <c r="K524" i="7"/>
  <c r="L524" i="7"/>
  <c r="M524" i="7"/>
  <c r="J524" i="7"/>
  <c r="I533" i="7"/>
  <c r="I532" i="7"/>
  <c r="I531" i="7"/>
  <c r="I461" i="7"/>
  <c r="I460" i="7"/>
  <c r="I459" i="7"/>
  <c r="K461" i="7"/>
  <c r="K460" i="7"/>
  <c r="L461" i="7"/>
  <c r="L43" i="7" s="1"/>
  <c r="L460" i="7"/>
  <c r="L459" i="7"/>
  <c r="I475" i="7"/>
  <c r="J475" i="7"/>
  <c r="L475" i="7"/>
  <c r="M475" i="7"/>
  <c r="H476" i="7"/>
  <c r="H477" i="7"/>
  <c r="H478" i="7"/>
  <c r="H479" i="7"/>
  <c r="H480" i="7"/>
  <c r="H481" i="7"/>
  <c r="H482" i="7"/>
  <c r="K483" i="7"/>
  <c r="K475" i="7" s="1"/>
  <c r="H484" i="7"/>
  <c r="H485" i="7"/>
  <c r="H486" i="7"/>
  <c r="H558" i="7"/>
  <c r="H557" i="7"/>
  <c r="H556" i="7"/>
  <c r="H555" i="7"/>
  <c r="H554" i="7"/>
  <c r="H553" i="7"/>
  <c r="H552" i="7"/>
  <c r="H551" i="7"/>
  <c r="H550" i="7"/>
  <c r="H549" i="7"/>
  <c r="H548" i="7"/>
  <c r="M547" i="7"/>
  <c r="L547" i="7"/>
  <c r="K547" i="7"/>
  <c r="J547" i="7"/>
  <c r="I547" i="7"/>
  <c r="H546" i="7"/>
  <c r="H545" i="7"/>
  <c r="H544" i="7"/>
  <c r="H543" i="7"/>
  <c r="H542" i="7"/>
  <c r="H541" i="7"/>
  <c r="H540" i="7"/>
  <c r="H539" i="7"/>
  <c r="H538" i="7"/>
  <c r="H537" i="7"/>
  <c r="H536" i="7"/>
  <c r="M535" i="7"/>
  <c r="L535" i="7"/>
  <c r="K535" i="7"/>
  <c r="J535" i="7"/>
  <c r="I535" i="7"/>
  <c r="I41" i="7" l="1"/>
  <c r="H525" i="7"/>
  <c r="H531" i="7"/>
  <c r="I523" i="7"/>
  <c r="M523" i="7"/>
  <c r="K523" i="7"/>
  <c r="H527" i="7"/>
  <c r="I451" i="7"/>
  <c r="J523" i="7"/>
  <c r="L523" i="7"/>
  <c r="H534" i="7"/>
  <c r="H532" i="7"/>
  <c r="H547" i="7"/>
  <c r="H533" i="7"/>
  <c r="H529" i="7"/>
  <c r="K459" i="7"/>
  <c r="H459" i="7" s="1"/>
  <c r="H530" i="7"/>
  <c r="H528" i="7"/>
  <c r="H526" i="7"/>
  <c r="H524" i="7"/>
  <c r="H535" i="7"/>
  <c r="H483" i="7"/>
  <c r="H475" i="7" s="1"/>
  <c r="H523" i="7" l="1"/>
  <c r="I426" i="7" l="1"/>
  <c r="I716" i="7"/>
  <c r="J716" i="7"/>
  <c r="K716" i="7"/>
  <c r="K664" i="7" s="1"/>
  <c r="K21" i="7" s="1"/>
  <c r="L716" i="7"/>
  <c r="L664" i="7" s="1"/>
  <c r="L21" i="7" s="1"/>
  <c r="M716" i="7"/>
  <c r="I664" i="7" l="1"/>
  <c r="H717" i="7"/>
  <c r="H92" i="7"/>
  <c r="H664" i="7" l="1"/>
  <c r="H21" i="7" s="1"/>
  <c r="I21" i="7"/>
  <c r="K499" i="7"/>
  <c r="L496" i="7"/>
  <c r="L41" i="7" s="1"/>
  <c r="K496" i="7"/>
  <c r="L495" i="7"/>
  <c r="K495" i="7"/>
  <c r="H510" i="7"/>
  <c r="H509" i="7"/>
  <c r="H508" i="7"/>
  <c r="H507" i="7"/>
  <c r="H506" i="7"/>
  <c r="H505" i="7"/>
  <c r="H504" i="7"/>
  <c r="H503" i="7"/>
  <c r="H502" i="7"/>
  <c r="H501" i="7"/>
  <c r="H500" i="7"/>
  <c r="M499" i="7"/>
  <c r="L499" i="7"/>
  <c r="J499" i="7"/>
  <c r="I499" i="7"/>
  <c r="L701" i="7"/>
  <c r="L702" i="7" s="1"/>
  <c r="K701" i="7"/>
  <c r="K702" i="7" s="1"/>
  <c r="H495" i="7" l="1"/>
  <c r="H499" i="7"/>
  <c r="L386" i="7"/>
  <c r="K386" i="7"/>
  <c r="L690" i="7" l="1"/>
  <c r="M695" i="7" l="1"/>
  <c r="M696" i="7"/>
  <c r="M697" i="7"/>
  <c r="M698" i="7"/>
  <c r="M699" i="7"/>
  <c r="M700" i="7"/>
  <c r="M701" i="7"/>
  <c r="M702" i="7" s="1"/>
  <c r="M703" i="7"/>
  <c r="M704" i="7" s="1"/>
  <c r="M705" i="7"/>
  <c r="M706" i="7"/>
  <c r="L695" i="7"/>
  <c r="L696" i="7"/>
  <c r="L697" i="7"/>
  <c r="L698" i="7"/>
  <c r="L699" i="7"/>
  <c r="L700" i="7"/>
  <c r="L703" i="7"/>
  <c r="L704" i="7" s="1"/>
  <c r="L705" i="7"/>
  <c r="L706" i="7"/>
  <c r="K695" i="7"/>
  <c r="K696" i="7"/>
  <c r="K697" i="7"/>
  <c r="K698" i="7"/>
  <c r="K699" i="7"/>
  <c r="K700" i="7"/>
  <c r="K703" i="7"/>
  <c r="K704" i="7" s="1"/>
  <c r="K705" i="7"/>
  <c r="K706" i="7"/>
  <c r="J695" i="7"/>
  <c r="J696" i="7"/>
  <c r="J697" i="7"/>
  <c r="J698" i="7"/>
  <c r="J699" i="7"/>
  <c r="J700" i="7"/>
  <c r="J701" i="7"/>
  <c r="J702" i="7" s="1"/>
  <c r="J703" i="7"/>
  <c r="J704" i="7" s="1"/>
  <c r="J705" i="7"/>
  <c r="J706" i="7"/>
  <c r="J694" i="7"/>
  <c r="K694" i="7"/>
  <c r="L694" i="7"/>
  <c r="M694" i="7"/>
  <c r="I695" i="7"/>
  <c r="I696" i="7"/>
  <c r="I697" i="7"/>
  <c r="I698" i="7"/>
  <c r="I699" i="7"/>
  <c r="I700" i="7"/>
  <c r="I701" i="7"/>
  <c r="I702" i="7" s="1"/>
  <c r="I703" i="7"/>
  <c r="I704" i="7" s="1"/>
  <c r="I705" i="7"/>
  <c r="I706" i="7"/>
  <c r="I694" i="7"/>
  <c r="I671" i="7"/>
  <c r="I672" i="7"/>
  <c r="I673" i="7"/>
  <c r="I674" i="7"/>
  <c r="I675" i="7"/>
  <c r="I676" i="7"/>
  <c r="I677" i="7"/>
  <c r="I678" i="7"/>
  <c r="I679" i="7"/>
  <c r="I680" i="7"/>
  <c r="I670" i="7"/>
  <c r="M671" i="7"/>
  <c r="M657" i="7" s="1"/>
  <c r="M672" i="7"/>
  <c r="M658" i="7" s="1"/>
  <c r="M673" i="7"/>
  <c r="M659" i="7" s="1"/>
  <c r="M674" i="7"/>
  <c r="M660" i="7" s="1"/>
  <c r="M675" i="7"/>
  <c r="M661" i="7" s="1"/>
  <c r="M676" i="7"/>
  <c r="M662" i="7" s="1"/>
  <c r="M677" i="7"/>
  <c r="M663" i="7" s="1"/>
  <c r="M678" i="7"/>
  <c r="M665" i="7" s="1"/>
  <c r="M679" i="7"/>
  <c r="M667" i="7" s="1"/>
  <c r="M680" i="7"/>
  <c r="M668" i="7" s="1"/>
  <c r="L671" i="7"/>
  <c r="L657" i="7" s="1"/>
  <c r="L672" i="7"/>
  <c r="L658" i="7" s="1"/>
  <c r="L673" i="7"/>
  <c r="L659" i="7" s="1"/>
  <c r="L674" i="7"/>
  <c r="L660" i="7" s="1"/>
  <c r="L675" i="7"/>
  <c r="L661" i="7" s="1"/>
  <c r="L676" i="7"/>
  <c r="L662" i="7" s="1"/>
  <c r="L678" i="7"/>
  <c r="L665" i="7" s="1"/>
  <c r="L679" i="7"/>
  <c r="L667" i="7" s="1"/>
  <c r="L680" i="7"/>
  <c r="K671" i="7"/>
  <c r="K657" i="7" s="1"/>
  <c r="K672" i="7"/>
  <c r="K673" i="7"/>
  <c r="K659" i="7" s="1"/>
  <c r="K674" i="7"/>
  <c r="K675" i="7"/>
  <c r="K661" i="7" s="1"/>
  <c r="K676" i="7"/>
  <c r="K677" i="7"/>
  <c r="K663" i="7" s="1"/>
  <c r="K678" i="7"/>
  <c r="K679" i="7"/>
  <c r="K680" i="7"/>
  <c r="K670" i="7"/>
  <c r="K656" i="7" s="1"/>
  <c r="L670" i="7"/>
  <c r="L656" i="7" s="1"/>
  <c r="M670" i="7"/>
  <c r="M656" i="7" s="1"/>
  <c r="N670" i="7"/>
  <c r="O670" i="7"/>
  <c r="P670" i="7"/>
  <c r="Q670" i="7"/>
  <c r="R670" i="7"/>
  <c r="S670" i="7"/>
  <c r="T670" i="7"/>
  <c r="U670" i="7"/>
  <c r="V670" i="7"/>
  <c r="W670" i="7"/>
  <c r="X670" i="7"/>
  <c r="Y670" i="7"/>
  <c r="Z670" i="7"/>
  <c r="AA670" i="7"/>
  <c r="AB670" i="7"/>
  <c r="AC670" i="7"/>
  <c r="AD670" i="7"/>
  <c r="J671" i="7"/>
  <c r="J672" i="7"/>
  <c r="J673" i="7"/>
  <c r="J674" i="7"/>
  <c r="J675" i="7"/>
  <c r="J676" i="7"/>
  <c r="J677" i="7"/>
  <c r="J678" i="7"/>
  <c r="J679" i="7"/>
  <c r="J680" i="7"/>
  <c r="J670" i="7"/>
  <c r="H676" i="7" l="1"/>
  <c r="J656" i="7"/>
  <c r="I656" i="7"/>
  <c r="K662" i="7"/>
  <c r="K660" i="7"/>
  <c r="K658" i="7"/>
  <c r="L668" i="7"/>
  <c r="J667" i="7"/>
  <c r="J663" i="7"/>
  <c r="J661" i="7"/>
  <c r="J659" i="7"/>
  <c r="J657" i="7"/>
  <c r="K667" i="7"/>
  <c r="I668" i="7"/>
  <c r="I665" i="7"/>
  <c r="I662" i="7"/>
  <c r="I660" i="7"/>
  <c r="I658" i="7"/>
  <c r="J668" i="7"/>
  <c r="J665" i="7"/>
  <c r="J662" i="7"/>
  <c r="J660" i="7"/>
  <c r="J658" i="7"/>
  <c r="K668" i="7"/>
  <c r="K665" i="7"/>
  <c r="I667" i="7"/>
  <c r="I661" i="7"/>
  <c r="I659" i="7"/>
  <c r="I657" i="7"/>
  <c r="I663" i="7"/>
  <c r="H671" i="7"/>
  <c r="H670" i="7"/>
  <c r="L677" i="7" l="1"/>
  <c r="L663" i="7" s="1"/>
  <c r="H474" i="7" l="1"/>
  <c r="H473" i="7"/>
  <c r="H472" i="7"/>
  <c r="H471" i="7"/>
  <c r="H470" i="7"/>
  <c r="H469" i="7"/>
  <c r="H468" i="7"/>
  <c r="H467" i="7"/>
  <c r="H466" i="7"/>
  <c r="H465" i="7"/>
  <c r="H464" i="7"/>
  <c r="M463" i="7"/>
  <c r="L463" i="7"/>
  <c r="K463" i="7"/>
  <c r="J463" i="7"/>
  <c r="I463" i="7"/>
  <c r="K451" i="7" l="1"/>
  <c r="H463" i="7"/>
  <c r="H498" i="7"/>
  <c r="H497" i="7"/>
  <c r="H496" i="7"/>
  <c r="H494" i="7"/>
  <c r="H493" i="7"/>
  <c r="H492" i="7"/>
  <c r="H491" i="7"/>
  <c r="H490" i="7"/>
  <c r="H489" i="7"/>
  <c r="H488" i="7"/>
  <c r="M487" i="7"/>
  <c r="K487" i="7"/>
  <c r="J487" i="7"/>
  <c r="I487" i="7"/>
  <c r="J608" i="7"/>
  <c r="K608" i="7"/>
  <c r="L608" i="7"/>
  <c r="M608" i="7"/>
  <c r="J609" i="7"/>
  <c r="K609" i="7"/>
  <c r="L609" i="7"/>
  <c r="M609" i="7"/>
  <c r="J610" i="7"/>
  <c r="K610" i="7"/>
  <c r="L610" i="7"/>
  <c r="M610" i="7"/>
  <c r="J611" i="7"/>
  <c r="K611" i="7"/>
  <c r="L611" i="7"/>
  <c r="M611" i="7"/>
  <c r="J612" i="7"/>
  <c r="K612" i="7"/>
  <c r="L612" i="7"/>
  <c r="M612" i="7"/>
  <c r="I613" i="7"/>
  <c r="J613" i="7"/>
  <c r="K613" i="7"/>
  <c r="L613" i="7"/>
  <c r="M613" i="7"/>
  <c r="I614" i="7"/>
  <c r="J614" i="7"/>
  <c r="K614" i="7"/>
  <c r="M614" i="7"/>
  <c r="J615" i="7"/>
  <c r="K615" i="7"/>
  <c r="L615" i="7"/>
  <c r="M615" i="7"/>
  <c r="J616" i="7"/>
  <c r="K616" i="7"/>
  <c r="L616" i="7"/>
  <c r="L22" i="7" s="1"/>
  <c r="M616" i="7"/>
  <c r="J617" i="7"/>
  <c r="K617" i="7"/>
  <c r="L617" i="7"/>
  <c r="M617" i="7"/>
  <c r="J618" i="7"/>
  <c r="K618" i="7"/>
  <c r="L618" i="7"/>
  <c r="M618" i="7"/>
  <c r="I607" i="7" l="1"/>
  <c r="H612" i="7"/>
  <c r="M607" i="7"/>
  <c r="K607" i="7"/>
  <c r="H617" i="7"/>
  <c r="J607" i="7"/>
  <c r="H613" i="7"/>
  <c r="H615" i="7"/>
  <c r="H610" i="7"/>
  <c r="H618" i="7"/>
  <c r="H616" i="7"/>
  <c r="H611" i="7"/>
  <c r="H609" i="7"/>
  <c r="H487" i="7"/>
  <c r="L487" i="7"/>
  <c r="H608" i="7"/>
  <c r="H462" i="7"/>
  <c r="H461" i="7"/>
  <c r="H460" i="7"/>
  <c r="H458" i="7"/>
  <c r="H457" i="7"/>
  <c r="H456" i="7"/>
  <c r="H455" i="7"/>
  <c r="H454" i="7"/>
  <c r="H453" i="7"/>
  <c r="H452" i="7"/>
  <c r="M451" i="7"/>
  <c r="J451" i="7"/>
  <c r="H451" i="7" l="1"/>
  <c r="L451" i="7"/>
  <c r="L39" i="7" l="1"/>
  <c r="K39" i="7"/>
  <c r="H206" i="7"/>
  <c r="H205" i="7"/>
  <c r="H204" i="7"/>
  <c r="H203" i="7"/>
  <c r="H202" i="7"/>
  <c r="H201" i="7"/>
  <c r="H200" i="7"/>
  <c r="H199" i="7"/>
  <c r="H198" i="7"/>
  <c r="H197" i="7"/>
  <c r="H196" i="7"/>
  <c r="L195" i="7"/>
  <c r="K195" i="7"/>
  <c r="J195" i="7"/>
  <c r="I195" i="7"/>
  <c r="H195" i="7" l="1"/>
  <c r="L53" i="7" l="1"/>
  <c r="L446" i="7"/>
  <c r="I650" i="7"/>
  <c r="L650" i="7"/>
  <c r="L614" i="7" s="1"/>
  <c r="L607" i="7" l="1"/>
  <c r="H614" i="7"/>
  <c r="H607" i="7" s="1"/>
  <c r="L190" i="7"/>
  <c r="L312" i="7" l="1"/>
  <c r="L66" i="7"/>
  <c r="H66" i="7" s="1"/>
  <c r="K190" i="7" l="1"/>
  <c r="K128" i="7" s="1"/>
  <c r="I409" i="7" l="1"/>
  <c r="L409" i="7"/>
  <c r="H700" i="7" l="1"/>
  <c r="H688" i="7"/>
  <c r="I402" i="7" l="1"/>
  <c r="H389" i="7" l="1"/>
  <c r="H388" i="7"/>
  <c r="H387" i="7"/>
  <c r="H386" i="7"/>
  <c r="H385" i="7"/>
  <c r="H384" i="7"/>
  <c r="H383" i="7"/>
  <c r="H382" i="7"/>
  <c r="H381" i="7"/>
  <c r="H380" i="7"/>
  <c r="H379" i="7"/>
  <c r="L378" i="7"/>
  <c r="K378" i="7"/>
  <c r="I378" i="7"/>
  <c r="H378" i="7" l="1"/>
  <c r="H650" i="7" l="1"/>
  <c r="K643" i="7" l="1"/>
  <c r="L643" i="7"/>
  <c r="H643" i="7" s="1"/>
  <c r="M643" i="7"/>
  <c r="H653" i="7"/>
  <c r="H652" i="7"/>
  <c r="H651" i="7"/>
  <c r="H649" i="7"/>
  <c r="H648" i="7"/>
  <c r="H647" i="7"/>
  <c r="H646" i="7"/>
  <c r="H645" i="7"/>
  <c r="H644" i="7"/>
  <c r="L348" i="7"/>
  <c r="K348" i="7"/>
  <c r="I439" i="7" l="1"/>
  <c r="M439" i="7"/>
  <c r="L439" i="7"/>
  <c r="K439" i="7"/>
  <c r="J439" i="7"/>
  <c r="H450" i="7"/>
  <c r="H449" i="7"/>
  <c r="H448" i="7"/>
  <c r="H447" i="7"/>
  <c r="H446" i="7"/>
  <c r="H445" i="7"/>
  <c r="H444" i="7"/>
  <c r="H443" i="7"/>
  <c r="H442" i="7"/>
  <c r="H441" i="7"/>
  <c r="H440" i="7"/>
  <c r="H429" i="7"/>
  <c r="H439" i="7" l="1"/>
  <c r="L189" i="7" l="1"/>
  <c r="K189" i="7"/>
  <c r="H413" i="7" l="1"/>
  <c r="H412" i="7"/>
  <c r="H411" i="7"/>
  <c r="H410" i="7"/>
  <c r="H409" i="7"/>
  <c r="H408" i="7"/>
  <c r="H407" i="7"/>
  <c r="H406" i="7"/>
  <c r="H405" i="7"/>
  <c r="H404" i="7"/>
  <c r="H403" i="7"/>
  <c r="L402" i="7"/>
  <c r="K402" i="7"/>
  <c r="H402" i="7" l="1"/>
  <c r="H432" i="7"/>
  <c r="H433" i="7"/>
  <c r="H436" i="7"/>
  <c r="H437" i="7"/>
  <c r="H438" i="7"/>
  <c r="J426" i="7"/>
  <c r="K426" i="7"/>
  <c r="L426" i="7"/>
  <c r="M426" i="7"/>
  <c r="H431" i="7"/>
  <c r="H430" i="7"/>
  <c r="H428" i="7"/>
  <c r="H427" i="7"/>
  <c r="H426" i="7" l="1"/>
  <c r="I365" i="7"/>
  <c r="H373" i="7"/>
  <c r="H372" i="7"/>
  <c r="I293" i="7" l="1"/>
  <c r="J293" i="7"/>
  <c r="K293" i="7"/>
  <c r="L293" i="7"/>
  <c r="M293" i="7"/>
  <c r="J38" i="7" l="1"/>
  <c r="I183" i="7"/>
  <c r="J183" i="7"/>
  <c r="L183" i="7"/>
  <c r="M183" i="7"/>
  <c r="H140" i="7" l="1"/>
  <c r="H626" i="7" l="1"/>
  <c r="H692" i="7" l="1"/>
  <c r="H691" i="7"/>
  <c r="H690" i="7"/>
  <c r="H689" i="7"/>
  <c r="H687" i="7"/>
  <c r="H686" i="7"/>
  <c r="H685" i="7"/>
  <c r="H684" i="7"/>
  <c r="H683" i="7"/>
  <c r="H682" i="7"/>
  <c r="M681" i="7"/>
  <c r="L681" i="7"/>
  <c r="K681" i="7"/>
  <c r="J681" i="7"/>
  <c r="I681" i="7"/>
  <c r="H681" i="7" l="1"/>
  <c r="H632" i="7"/>
  <c r="H633" i="7"/>
  <c r="H634" i="7"/>
  <c r="H635" i="7"/>
  <c r="H636" i="7"/>
  <c r="H637" i="7"/>
  <c r="H638" i="7"/>
  <c r="H639" i="7"/>
  <c r="H640" i="7"/>
  <c r="H641" i="7"/>
  <c r="H642" i="7"/>
  <c r="I631" i="7"/>
  <c r="J631" i="7"/>
  <c r="K631" i="7"/>
  <c r="M631" i="7"/>
  <c r="L631" i="7"/>
  <c r="H631" i="7" l="1"/>
  <c r="K38" i="7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127" i="7"/>
  <c r="K37" i="7" s="1"/>
  <c r="L127" i="7"/>
  <c r="M127" i="7"/>
  <c r="L128" i="7"/>
  <c r="L38" i="7" s="1"/>
  <c r="L19" i="7" s="1"/>
  <c r="H129" i="7"/>
  <c r="H130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K183" i="7"/>
  <c r="H189" i="7"/>
  <c r="H190" i="7"/>
  <c r="H191" i="7"/>
  <c r="H192" i="7"/>
  <c r="H193" i="7"/>
  <c r="H194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88" i="7"/>
  <c r="H187" i="7"/>
  <c r="H186" i="7"/>
  <c r="H185" i="7"/>
  <c r="H184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83" i="7"/>
  <c r="H147" i="7"/>
  <c r="I39" i="7"/>
  <c r="H401" i="7"/>
  <c r="H400" i="7"/>
  <c r="H399" i="7"/>
  <c r="H398" i="7"/>
  <c r="H397" i="7"/>
  <c r="H396" i="7"/>
  <c r="H395" i="7"/>
  <c r="H394" i="7"/>
  <c r="H393" i="7"/>
  <c r="H392" i="7"/>
  <c r="H391" i="7"/>
  <c r="L390" i="7"/>
  <c r="K390" i="7"/>
  <c r="I390" i="7"/>
  <c r="H390" i="7" l="1"/>
  <c r="H352" i="7"/>
  <c r="H351" i="7"/>
  <c r="H350" i="7"/>
  <c r="H349" i="7"/>
  <c r="H348" i="7"/>
  <c r="I348" i="7" s="1"/>
  <c r="I38" i="7" s="1"/>
  <c r="H347" i="7"/>
  <c r="H346" i="7"/>
  <c r="H345" i="7"/>
  <c r="H344" i="7"/>
  <c r="H343" i="7"/>
  <c r="H342" i="7"/>
  <c r="L341" i="7"/>
  <c r="K341" i="7"/>
  <c r="I341" i="7"/>
  <c r="H316" i="7"/>
  <c r="H315" i="7"/>
  <c r="H314" i="7"/>
  <c r="H313" i="7"/>
  <c r="H312" i="7"/>
  <c r="H311" i="7"/>
  <c r="H310" i="7"/>
  <c r="H309" i="7"/>
  <c r="H308" i="7"/>
  <c r="H307" i="7"/>
  <c r="H306" i="7"/>
  <c r="L305" i="7"/>
  <c r="K305" i="7"/>
  <c r="I305" i="7"/>
  <c r="H90" i="7"/>
  <c r="H341" i="7" l="1"/>
  <c r="H305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59" i="7" l="1"/>
  <c r="H299" i="7"/>
  <c r="I359" i="7" l="1"/>
  <c r="L287" i="7" l="1"/>
  <c r="I287" i="7" s="1"/>
  <c r="H65" i="7"/>
  <c r="M38" i="7"/>
  <c r="H38" i="7" s="1"/>
  <c r="M39" i="7"/>
  <c r="M41" i="7"/>
  <c r="M43" i="7"/>
  <c r="M44" i="7"/>
  <c r="J39" i="7"/>
  <c r="H39" i="7" s="1"/>
  <c r="J41" i="7"/>
  <c r="J43" i="7"/>
  <c r="H43" i="7" s="1"/>
  <c r="J44" i="7"/>
  <c r="I32" i="7"/>
  <c r="I34" i="7"/>
  <c r="I35" i="7"/>
  <c r="I43" i="7"/>
  <c r="I44" i="7"/>
  <c r="I30" i="7"/>
  <c r="I724" i="7"/>
  <c r="J724" i="7"/>
  <c r="K724" i="7"/>
  <c r="L724" i="7"/>
  <c r="M724" i="7"/>
  <c r="I725" i="7"/>
  <c r="J725" i="7"/>
  <c r="K725" i="7"/>
  <c r="L725" i="7"/>
  <c r="M725" i="7"/>
  <c r="I726" i="7"/>
  <c r="J726" i="7"/>
  <c r="K726" i="7"/>
  <c r="L726" i="7"/>
  <c r="M726" i="7"/>
  <c r="I727" i="7"/>
  <c r="J727" i="7"/>
  <c r="K727" i="7"/>
  <c r="M727" i="7"/>
  <c r="I728" i="7"/>
  <c r="J728" i="7"/>
  <c r="K728" i="7"/>
  <c r="M728" i="7"/>
  <c r="I729" i="7"/>
  <c r="J729" i="7"/>
  <c r="K729" i="7"/>
  <c r="K19" i="7" s="1"/>
  <c r="M729" i="7"/>
  <c r="I730" i="7"/>
  <c r="J730" i="7"/>
  <c r="K730" i="7"/>
  <c r="K20" i="7" s="1"/>
  <c r="M730" i="7"/>
  <c r="I22" i="7"/>
  <c r="J731" i="7"/>
  <c r="K731" i="7"/>
  <c r="K22" i="7" s="1"/>
  <c r="M731" i="7"/>
  <c r="J732" i="7"/>
  <c r="L24" i="7"/>
  <c r="M732" i="7"/>
  <c r="I733" i="7"/>
  <c r="J733" i="7"/>
  <c r="K733" i="7"/>
  <c r="M733" i="7"/>
  <c r="J723" i="7"/>
  <c r="K723" i="7"/>
  <c r="L723" i="7"/>
  <c r="M723" i="7"/>
  <c r="I723" i="7"/>
  <c r="M619" i="7"/>
  <c r="L619" i="7"/>
  <c r="K619" i="7"/>
  <c r="J619" i="7"/>
  <c r="I619" i="7"/>
  <c r="H625" i="7"/>
  <c r="L722" i="7" l="1"/>
  <c r="I37" i="7"/>
  <c r="H723" i="7"/>
  <c r="H377" i="7"/>
  <c r="H376" i="7"/>
  <c r="H375" i="7"/>
  <c r="H374" i="7"/>
  <c r="H371" i="7"/>
  <c r="H370" i="7"/>
  <c r="H369" i="7"/>
  <c r="H368" i="7"/>
  <c r="H367" i="7"/>
  <c r="H366" i="7"/>
  <c r="L365" i="7"/>
  <c r="K365" i="7"/>
  <c r="H364" i="7"/>
  <c r="H363" i="7"/>
  <c r="H362" i="7"/>
  <c r="H361" i="7"/>
  <c r="H360" i="7"/>
  <c r="H359" i="7"/>
  <c r="H358" i="7"/>
  <c r="H357" i="7"/>
  <c r="H356" i="7"/>
  <c r="H355" i="7"/>
  <c r="H354" i="7"/>
  <c r="K353" i="7"/>
  <c r="I11" i="7"/>
  <c r="I13" i="7"/>
  <c r="I15" i="7"/>
  <c r="I16" i="7"/>
  <c r="I19" i="7"/>
  <c r="I20" i="7"/>
  <c r="I24" i="7"/>
  <c r="I25" i="7"/>
  <c r="I707" i="7"/>
  <c r="J707" i="7"/>
  <c r="K707" i="7"/>
  <c r="L707" i="7"/>
  <c r="M707" i="7"/>
  <c r="I693" i="7"/>
  <c r="J693" i="7"/>
  <c r="K693" i="7"/>
  <c r="L693" i="7"/>
  <c r="M693" i="7"/>
  <c r="L45" i="7"/>
  <c r="L64" i="7"/>
  <c r="L58" i="7" s="1"/>
  <c r="H720" i="7"/>
  <c r="H719" i="7"/>
  <c r="H715" i="7"/>
  <c r="H714" i="7"/>
  <c r="H713" i="7"/>
  <c r="H712" i="7"/>
  <c r="H711" i="7"/>
  <c r="H710" i="7"/>
  <c r="H709" i="7"/>
  <c r="H708" i="7"/>
  <c r="H706" i="7"/>
  <c r="H705" i="7"/>
  <c r="H703" i="7"/>
  <c r="H704" i="7" s="1"/>
  <c r="H699" i="7"/>
  <c r="H698" i="7"/>
  <c r="H697" i="7"/>
  <c r="H696" i="7"/>
  <c r="H695" i="7"/>
  <c r="H694" i="7"/>
  <c r="H707" i="7" l="1"/>
  <c r="H365" i="7"/>
  <c r="H701" i="7"/>
  <c r="H702" i="7" s="1"/>
  <c r="H716" i="7"/>
  <c r="M19" i="7"/>
  <c r="I18" i="7"/>
  <c r="J669" i="7"/>
  <c r="H674" i="7"/>
  <c r="H656" i="7"/>
  <c r="H678" i="7"/>
  <c r="H680" i="7"/>
  <c r="H667" i="7"/>
  <c r="H661" i="7"/>
  <c r="H659" i="7"/>
  <c r="H672" i="7"/>
  <c r="I655" i="7"/>
  <c r="L655" i="7"/>
  <c r="H660" i="7"/>
  <c r="H657" i="7"/>
  <c r="J19" i="7"/>
  <c r="I669" i="7"/>
  <c r="M669" i="7"/>
  <c r="H668" i="7"/>
  <c r="H665" i="7"/>
  <c r="L669" i="7"/>
  <c r="H679" i="7"/>
  <c r="H677" i="7"/>
  <c r="H675" i="7"/>
  <c r="H673" i="7"/>
  <c r="H353" i="7"/>
  <c r="L353" i="7"/>
  <c r="I353" i="7" s="1"/>
  <c r="K669" i="7"/>
  <c r="H693" i="7" l="1"/>
  <c r="M655" i="7"/>
  <c r="H19" i="7"/>
  <c r="I643" i="7"/>
  <c r="H662" i="7"/>
  <c r="J655" i="7"/>
  <c r="J654" i="7" s="1"/>
  <c r="J643" i="7" s="1"/>
  <c r="H669" i="7"/>
  <c r="H658" i="7"/>
  <c r="K655" i="7"/>
  <c r="H663" i="7"/>
  <c r="J22" i="7"/>
  <c r="J24" i="7"/>
  <c r="M20" i="7"/>
  <c r="M24" i="7"/>
  <c r="M25" i="7"/>
  <c r="L20" i="7"/>
  <c r="L25" i="7"/>
  <c r="K25" i="7"/>
  <c r="J20" i="7"/>
  <c r="H624" i="7"/>
  <c r="H20" i="7" l="1"/>
  <c r="H654" i="7"/>
  <c r="H24" i="7"/>
  <c r="H655" i="7"/>
  <c r="H41" i="7"/>
  <c r="H44" i="7"/>
  <c r="H628" i="7"/>
  <c r="H627" i="7"/>
  <c r="H623" i="7"/>
  <c r="H620" i="7"/>
  <c r="H622" i="7"/>
  <c r="H621" i="7"/>
  <c r="H630" i="7"/>
  <c r="H629" i="7"/>
  <c r="J25" i="7" l="1"/>
  <c r="H25" i="7" s="1"/>
  <c r="H619" i="7"/>
  <c r="I281" i="7" l="1"/>
  <c r="H319" i="7"/>
  <c r="H320" i="7"/>
  <c r="H321" i="7"/>
  <c r="H322" i="7"/>
  <c r="H323" i="7"/>
  <c r="H324" i="7"/>
  <c r="H325" i="7"/>
  <c r="H326" i="7"/>
  <c r="H327" i="7"/>
  <c r="H328" i="7"/>
  <c r="H742" i="7" l="1"/>
  <c r="H744" i="7"/>
  <c r="H295" i="7" l="1"/>
  <c r="H296" i="7"/>
  <c r="H297" i="7"/>
  <c r="H298" i="7"/>
  <c r="H300" i="7"/>
  <c r="H301" i="7"/>
  <c r="H302" i="7"/>
  <c r="H303" i="7"/>
  <c r="H304" i="7"/>
  <c r="H294" i="7"/>
  <c r="L281" i="7"/>
  <c r="H287" i="7"/>
  <c r="H288" i="7"/>
  <c r="H289" i="7"/>
  <c r="H290" i="7"/>
  <c r="H291" i="7"/>
  <c r="H292" i="7"/>
  <c r="H275" i="7"/>
  <c r="H276" i="7"/>
  <c r="H277" i="7"/>
  <c r="H278" i="7"/>
  <c r="H279" i="7"/>
  <c r="H280" i="7"/>
  <c r="L269" i="7"/>
  <c r="H54" i="7"/>
  <c r="H55" i="7"/>
  <c r="H56" i="7"/>
  <c r="H57" i="7"/>
  <c r="H293" i="7" l="1"/>
  <c r="H318" i="7" l="1"/>
  <c r="L317" i="7"/>
  <c r="K317" i="7"/>
  <c r="I317" i="7"/>
  <c r="K34" i="7"/>
  <c r="K15" i="7" s="1"/>
  <c r="H317" i="7" l="1"/>
  <c r="H84" i="7" l="1"/>
  <c r="L83" i="7"/>
  <c r="H52" i="7" l="1"/>
  <c r="H53" i="7"/>
  <c r="H51" i="7"/>
  <c r="H286" i="7"/>
  <c r="H285" i="7"/>
  <c r="H284" i="7"/>
  <c r="H283" i="7"/>
  <c r="H282" i="7"/>
  <c r="K281" i="7"/>
  <c r="H274" i="7"/>
  <c r="H273" i="7"/>
  <c r="H272" i="7"/>
  <c r="H271" i="7"/>
  <c r="H270" i="7"/>
  <c r="K269" i="7"/>
  <c r="I269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81" i="7"/>
  <c r="H269" i="7"/>
  <c r="H134" i="7"/>
  <c r="H63" i="7"/>
  <c r="H740" i="7"/>
  <c r="H739" i="7"/>
  <c r="H738" i="7"/>
  <c r="L27" i="7" l="1"/>
  <c r="J18" i="7"/>
  <c r="J8" i="7" s="1"/>
  <c r="J27" i="7"/>
  <c r="M8" i="7"/>
  <c r="H28" i="7"/>
  <c r="H9" i="7"/>
  <c r="H34" i="7"/>
  <c r="K27" i="7"/>
  <c r="H725" i="7"/>
  <c r="H737" i="7"/>
  <c r="H734" i="7" s="1"/>
  <c r="J734" i="7"/>
  <c r="H724" i="7"/>
  <c r="J722" i="7"/>
  <c r="M722" i="7"/>
  <c r="H18" i="7" l="1"/>
  <c r="H8" i="7" s="1"/>
  <c r="H27" i="7"/>
  <c r="H726" i="7"/>
  <c r="I722" i="7"/>
  <c r="H728" i="7"/>
  <c r="H727" i="7"/>
  <c r="K722" i="7"/>
  <c r="H722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5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5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1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3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3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5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7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3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8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B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<sst xmlns="http://schemas.openxmlformats.org/spreadsheetml/2006/main" count="1025" uniqueCount="211">
  <si>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</si>
  <si>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</si>
  <si>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</si>
  <si>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</si>
  <si>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</si>
  <si>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</si>
  <si>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</si>
  <si>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</si>
  <si>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</si>
  <si>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</si>
  <si>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</si>
  <si>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</si>
  <si>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</si>
  <si>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</si>
  <si>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</si>
  <si>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</si>
  <si>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</si>
  <si>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</si>
  <si>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</si>
  <si>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</si>
  <si>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</si>
  <si>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</si>
  <si>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</si>
  <si>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</si>
  <si>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</si>
  <si>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</si>
  <si>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</si>
  <si>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</si>
  <si>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</si>
  <si>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</si>
  <si>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</si>
  <si>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</si>
  <si>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</si>
  <si>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</si>
  <si>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</si>
  <si>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</si>
  <si>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</si>
  <si>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</si>
  <si>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</si>
  <si>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</si>
  <si>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</si>
  <si>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</si>
  <si>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</si>
  <si>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</si>
  <si>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</si>
  <si>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</si>
  <si>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</si>
  <si>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</si>
  <si>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</si>
  <si>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</si>
  <si>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</si>
  <si>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</si>
  <si>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</si>
  <si>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</si>
  <si>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</si>
  <si>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</si>
  <si>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</si>
  <si>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</si>
  <si>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</si>
  <si>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</si>
  <si>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</si>
  <si>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</si>
  <si>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</si>
  <si>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</si>
  <si>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</si>
  <si>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</si>
  <si>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</si>
  <si>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</si>
  <si>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</si>
  <si>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</si>
  <si>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</si>
  <si>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</si>
  <si>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</si>
  <si>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</si>
  <si>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</si>
  <si>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</si>
  <si>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</si>
  <si>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</si>
  <si>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</si>
  <si>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</si>
  <si>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</si>
  <si>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</si>
  <si>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</si>
  <si>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</si>
  <si>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</si>
  <si>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</si>
  <si>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</si>
  <si>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</si>
  <si>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</si>
  <si>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</si>
  <si>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</si>
  <si>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</si>
  <si>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</si>
  <si>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</si>
  <si>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</si>
  <si>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</si>
  <si>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</si>
  <si>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</si>
  <si>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</si>
  <si>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</si>
  <si>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</si>
  <si>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</si>
  <si>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</si>
  <si>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</si>
  <si>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</si>
  <si>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</si>
  <si>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</si>
  <si>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</si>
  <si>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</si>
  <si>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</si>
  <si>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</si>
  <si>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</si>
  <si>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</si>
  <si>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</si>
  <si>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</si>
  <si>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</si>
  <si>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</si>
  <si>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</si>
  <si>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</si>
  <si>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</si>
  <si>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</si>
  <si>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</si>
  <si>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</si>
  <si>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</si>
  <si>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</si>
  <si>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</si>
  <si>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</si>
  <si>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</si>
  <si>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</si>
  <si>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</si>
  <si>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</si>
  <si>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</si>
  <si>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</si>
  <si>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</si>
  <si>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</si>
  <si>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</si>
  <si>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</si>
  <si>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</si>
  <si>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</si>
  <si>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</si>
  <si>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</si>
  <si>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</si>
  <si>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</si>
  <si>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</si>
  <si>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</si>
  <si>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</si>
  <si>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</si>
  <si>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</si>
  <si>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</si>
  <si>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</si>
  <si>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</si>
  <si>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</si>
  <si>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</si>
  <si>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</si>
  <si>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</si>
  <si>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</si>
  <si>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</si>
  <si>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</si>
  <si>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</si>
  <si>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</si>
  <si>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</si>
  <si>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</si>
  <si>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</si>
  <si>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</si>
  <si>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</si>
  <si>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</si>
  <si>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</si>
  <si>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</si>
  <si>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</si>
  <si>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</si>
  <si>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</si>
  <si>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</si>
  <si>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</si>
  <si>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</si>
  <si>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</si>
  <si>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</si>
  <si>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</si>
  <si>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</si>
  <si>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</si>
  <si>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</si>
  <si>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</si>
  <si>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</si>
  <si>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</si>
  <si>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</si>
  <si>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</si>
  <si>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</si>
  <si>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</si>
  <si>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</si>
  <si>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</si>
  <si>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</si>
  <si>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</si>
  <si>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</si>
  <si>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</si>
  <si>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</si>
  <si>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</si>
  <si>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</si>
  <si>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</si>
  <si>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</si>
  <si>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</si>
  <si>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</si>
  <si>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</si>
  <si>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</si>
  <si>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 xml:space="preserve"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</si>
  <si>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 xml:space="preserve">1.1.57.1. </t>
  </si>
  <si>
    <t>10 МВт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</si>
  <si>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</si>
  <si>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</si>
  <si>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4.1.22.Реализация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</t>
  </si>
  <si>
    <t>69 676 кв.м.</t>
  </si>
  <si>
    <t>2024 г.</t>
  </si>
  <si>
    <t>Приложение № 5  к постановлению администрации города Благовещенска от 27.09.2023 № 5053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</si>
</sst>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2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166" fontId="4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166" fontId="4" fillId="2" borderId="1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165" fontId="1" fillId="2" borderId="0" xfId="0" applyNumberFormat="1" applyFont="1" applyFill="1"/>
    <xf numFmtId="164" fontId="8" fillId="2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1" fillId="2" borderId="0" xfId="0" applyFont="1" applyFill="1"/>
    <xf numFmtId="0" fontId="1" fillId="2" borderId="0" xfId="0" applyFont="1" applyFill="1" applyBorder="1"/>
    <xf numFmtId="166" fontId="4" fillId="2" borderId="0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0" fontId="12" fillId="2" borderId="0" xfId="0" applyFont="1" applyFill="1"/>
    <xf numFmtId="164" fontId="13" fillId="2" borderId="0" xfId="0" applyNumberFormat="1" applyFont="1" applyFill="1"/>
    <xf numFmtId="166" fontId="4" fillId="2" borderId="3" xfId="0" applyNumberFormat="1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Border="1"/>
    <xf numFmtId="0" fontId="4" fillId="2" borderId="3" xfId="0" applyFont="1" applyFill="1" applyBorder="1" applyAlignment="1">
      <alignment vertical="top" wrapText="1"/>
    </xf>
    <xf numFmtId="166" fontId="4" fillId="2" borderId="3" xfId="0" applyNumberFormat="1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66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/>
    </xf>
    <xf numFmtId="166" fontId="4" fillId="2" borderId="4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66" fontId="1" fillId="2" borderId="0" xfId="0" applyNumberFormat="1" applyFont="1" applyFill="1" applyBorder="1"/>
    <xf numFmtId="166" fontId="7" fillId="2" borderId="1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 vertical="center"/>
    </xf>
    <xf numFmtId="166" fontId="1" fillId="2" borderId="0" xfId="0" applyNumberFormat="1" applyFont="1" applyFill="1"/>
    <xf numFmtId="164" fontId="4" fillId="2" borderId="1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/>
    </xf>
    <xf numFmtId="0" fontId="4" fillId="2" borderId="0" xfId="0" applyNumberFormat="1" applyFont="1" applyFill="1" applyBorder="1" applyAlignment="1">
      <alignment vertical="top"/>
    </xf>
    <xf numFmtId="4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4" fontId="4" fillId="2" borderId="0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/>
    <xf numFmtId="166" fontId="16" fillId="2" borderId="1" xfId="0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vertical="top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166" fontId="16" fillId="2" borderId="3" xfId="0" applyNumberFormat="1" applyFont="1" applyFill="1" applyBorder="1" applyAlignment="1">
      <alignment horizontal="left" vertical="top" wrapText="1"/>
    </xf>
    <xf numFmtId="166" fontId="16" fillId="2" borderId="4" xfId="0" applyNumberFormat="1" applyFont="1" applyFill="1" applyBorder="1" applyAlignment="1">
      <alignment horizontal="left" vertical="top" wrapText="1"/>
    </xf>
    <xf numFmtId="166" fontId="16" fillId="2" borderId="5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left" vertical="top" wrapText="1"/>
    </xf>
    <xf numFmtId="166" fontId="4" fillId="2" borderId="3" xfId="0" applyNumberFormat="1" applyFont="1" applyFill="1" applyBorder="1" applyAlignment="1">
      <alignment horizontal="center" vertical="top"/>
    </xf>
    <xf numFmtId="166" fontId="4" fillId="2" borderId="4" xfId="0" applyNumberFormat="1" applyFont="1" applyFill="1" applyBorder="1" applyAlignment="1">
      <alignment horizontal="center" vertical="top"/>
    </xf>
    <xf numFmtId="166" fontId="4" fillId="2" borderId="5" xfId="0" applyNumberFormat="1" applyFont="1" applyFill="1" applyBorder="1" applyAlignment="1">
      <alignment horizontal="center" vertical="top"/>
    </xf>
    <xf numFmtId="166" fontId="4" fillId="2" borderId="3" xfId="0" applyNumberFormat="1" applyFont="1" applyFill="1" applyBorder="1" applyAlignment="1">
      <alignment horizontal="center" vertical="top" wrapText="1"/>
    </xf>
    <xf numFmtId="166" fontId="4" fillId="2" borderId="4" xfId="0" applyNumberFormat="1" applyFont="1" applyFill="1" applyBorder="1" applyAlignment="1">
      <alignment horizontal="center" vertical="top" wrapText="1"/>
    </xf>
    <xf numFmtId="166" fontId="4" fillId="2" borderId="5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6" fontId="4" fillId="2" borderId="4" xfId="0" applyNumberFormat="1" applyFont="1" applyFill="1" applyBorder="1" applyAlignment="1">
      <alignment horizontal="center" vertical="center" wrapText="1"/>
    </xf>
    <xf numFmtId="166" fontId="4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left" vertical="top" wrapText="1"/>
    </xf>
    <xf numFmtId="4" fontId="4" fillId="2" borderId="3" xfId="0" applyNumberFormat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left" vertical="top" wrapText="1"/>
    </xf>
    <xf numFmtId="166" fontId="4" fillId="2" borderId="4" xfId="0" applyNumberFormat="1" applyFont="1" applyFill="1" applyBorder="1" applyAlignment="1">
      <alignment horizontal="left" vertical="top" wrapText="1"/>
    </xf>
    <xf numFmtId="166" fontId="4" fillId="2" borderId="5" xfId="0" applyNumberFormat="1" applyFont="1" applyFill="1" applyBorder="1" applyAlignment="1">
      <alignment horizontal="left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782"/>
  <sheetViews>
    <sheetView tabSelected="1" view="pageBreakPreview" zoomScale="70" zoomScaleNormal="71" zoomScaleSheetLayoutView="70" workbookViewId="0">
      <pane ySplit="7" topLeftCell="A738" activePane="bottomLeft" state="frozen"/>
      <selection pane="bottomLeft" activeCell="J1" sqref="J1:M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8.570312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13" width="20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3" width="9.140625" style="2"/>
    <col min="34" max="34" width="18.85546875" style="2" bestFit="1" customWidth="1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117" t="s">
        <v>210</v>
      </c>
      <c r="K1" s="117"/>
      <c r="L1" s="117"/>
      <c r="M1" s="117"/>
      <c r="N1" s="3"/>
      <c r="O1" s="3"/>
    </row>
    <row r="2" spans="1:17" ht="44.25" customHeight="1" x14ac:dyDescent="0.2">
      <c r="J2" s="117" t="s">
        <v>34</v>
      </c>
      <c r="K2" s="117"/>
      <c r="L2" s="117"/>
      <c r="M2" s="117"/>
      <c r="N2" s="3"/>
      <c r="O2" s="3"/>
    </row>
    <row r="3" spans="1:17" ht="63.75" customHeight="1" x14ac:dyDescent="0.2">
      <c r="A3" s="119" t="s">
        <v>17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</row>
    <row r="4" spans="1:17" s="4" customFormat="1" ht="26.25" customHeight="1" x14ac:dyDescent="0.2">
      <c r="A4" s="118" t="s">
        <v>53</v>
      </c>
      <c r="B4" s="118" t="s">
        <v>21</v>
      </c>
      <c r="C4" s="118" t="s">
        <v>6</v>
      </c>
      <c r="D4" s="118" t="s">
        <v>54</v>
      </c>
      <c r="E4" s="118" t="s">
        <v>22</v>
      </c>
      <c r="F4" s="118" t="s">
        <v>55</v>
      </c>
      <c r="G4" s="118" t="s">
        <v>56</v>
      </c>
      <c r="H4" s="118"/>
      <c r="I4" s="118"/>
      <c r="J4" s="118"/>
      <c r="K4" s="118"/>
      <c r="L4" s="118"/>
      <c r="M4" s="118"/>
    </row>
    <row r="5" spans="1:17" s="4" customFormat="1" ht="34.5" customHeight="1" x14ac:dyDescent="0.2">
      <c r="A5" s="118"/>
      <c r="B5" s="118"/>
      <c r="C5" s="118"/>
      <c r="D5" s="118"/>
      <c r="E5" s="118"/>
      <c r="F5" s="118"/>
      <c r="G5" s="118" t="s">
        <v>7</v>
      </c>
      <c r="H5" s="118" t="s">
        <v>57</v>
      </c>
      <c r="I5" s="118"/>
      <c r="J5" s="118" t="s">
        <v>8</v>
      </c>
      <c r="K5" s="118" t="s">
        <v>9</v>
      </c>
      <c r="L5" s="118" t="s">
        <v>59</v>
      </c>
      <c r="M5" s="118" t="s">
        <v>10</v>
      </c>
    </row>
    <row r="6" spans="1:17" s="4" customFormat="1" ht="113.25" customHeight="1" x14ac:dyDescent="0.2">
      <c r="A6" s="118"/>
      <c r="B6" s="118"/>
      <c r="C6" s="118"/>
      <c r="D6" s="118"/>
      <c r="E6" s="118"/>
      <c r="F6" s="118"/>
      <c r="G6" s="118"/>
      <c r="H6" s="5" t="s">
        <v>11</v>
      </c>
      <c r="I6" s="5" t="s">
        <v>58</v>
      </c>
      <c r="J6" s="118"/>
      <c r="K6" s="118"/>
      <c r="L6" s="118"/>
      <c r="M6" s="118"/>
    </row>
    <row r="7" spans="1:17" ht="16.5" customHeight="1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7" ht="63" x14ac:dyDescent="0.25">
      <c r="A8" s="78" t="s">
        <v>60</v>
      </c>
      <c r="B8" s="78"/>
      <c r="C8" s="78"/>
      <c r="D8" s="78"/>
      <c r="E8" s="78"/>
      <c r="F8" s="78"/>
      <c r="G8" s="7" t="s">
        <v>69</v>
      </c>
      <c r="H8" s="8">
        <f t="shared" ref="H8:M8" si="0">H9+H11+H13+H15+H16+H18+H19+H20+H22+H24+H25</f>
        <v>9753873.0999999996</v>
      </c>
      <c r="I8" s="8">
        <f t="shared" si="0"/>
        <v>211108</v>
      </c>
      <c r="J8" s="8">
        <f t="shared" si="0"/>
        <v>213817.09999999998</v>
      </c>
      <c r="K8" s="8">
        <f t="shared" si="0"/>
        <v>8887584.1999999993</v>
      </c>
      <c r="L8" s="8">
        <f t="shared" si="0"/>
        <v>652471.79999999993</v>
      </c>
      <c r="M8" s="8">
        <f t="shared" si="0"/>
        <v>0</v>
      </c>
      <c r="O8" s="9"/>
      <c r="P8" s="9"/>
    </row>
    <row r="9" spans="1:17" ht="20.25" customHeight="1" x14ac:dyDescent="0.25">
      <c r="A9" s="78"/>
      <c r="B9" s="78"/>
      <c r="C9" s="78"/>
      <c r="D9" s="78"/>
      <c r="E9" s="78"/>
      <c r="F9" s="78"/>
      <c r="G9" s="10" t="s">
        <v>76</v>
      </c>
      <c r="H9" s="8">
        <f>J9+K9+L9+M9</f>
        <v>124964.7</v>
      </c>
      <c r="I9" s="8">
        <f>I28+I608+I656+I723</f>
        <v>2495.1</v>
      </c>
      <c r="J9" s="8">
        <f>J28+J608+J656+J723</f>
        <v>98793.9</v>
      </c>
      <c r="K9" s="8">
        <f>K28+K608+K656+K723</f>
        <v>17534.8</v>
      </c>
      <c r="L9" s="8">
        <f>L28+L608+L656+L723</f>
        <v>8636</v>
      </c>
      <c r="M9" s="8">
        <f>M28+M608+M656+M723</f>
        <v>0</v>
      </c>
      <c r="O9" s="9"/>
    </row>
    <row r="10" spans="1:17" ht="45" x14ac:dyDescent="0.25">
      <c r="A10" s="78"/>
      <c r="B10" s="78"/>
      <c r="C10" s="78"/>
      <c r="D10" s="78"/>
      <c r="E10" s="78"/>
      <c r="F10" s="78"/>
      <c r="G10" s="11" t="s">
        <v>75</v>
      </c>
      <c r="H10" s="12">
        <f>J10+K10+L10+M10</f>
        <v>1837.2</v>
      </c>
      <c r="I10" s="12">
        <v>0</v>
      </c>
      <c r="J10" s="12">
        <v>0</v>
      </c>
      <c r="K10" s="12">
        <v>0</v>
      </c>
      <c r="L10" s="12">
        <v>1837.2</v>
      </c>
      <c r="M10" s="13">
        <v>0</v>
      </c>
      <c r="O10" s="9"/>
    </row>
    <row r="11" spans="1:17" ht="33.75" customHeight="1" x14ac:dyDescent="0.25">
      <c r="A11" s="78"/>
      <c r="B11" s="78"/>
      <c r="C11" s="78"/>
      <c r="D11" s="78"/>
      <c r="E11" s="78"/>
      <c r="F11" s="78"/>
      <c r="G11" s="10" t="s">
        <v>79</v>
      </c>
      <c r="H11" s="8">
        <f t="shared" ref="H11:H25" si="1">J11+K11+L11+M11</f>
        <v>9216.5</v>
      </c>
      <c r="I11" s="8">
        <f>I30+I609+I657+I724</f>
        <v>0</v>
      </c>
      <c r="J11" s="8">
        <f>J30+J609+J657+J724</f>
        <v>0</v>
      </c>
      <c r="K11" s="8">
        <f>K30+K609+K657+K724</f>
        <v>0</v>
      </c>
      <c r="L11" s="8">
        <f>L30+L609+L657+L724</f>
        <v>9216.5</v>
      </c>
      <c r="M11" s="8">
        <f>M30+M609+M657+M724</f>
        <v>0</v>
      </c>
    </row>
    <row r="12" spans="1:17" ht="45" x14ac:dyDescent="0.25">
      <c r="A12" s="78"/>
      <c r="B12" s="78"/>
      <c r="C12" s="78"/>
      <c r="D12" s="78"/>
      <c r="E12" s="78"/>
      <c r="F12" s="78"/>
      <c r="G12" s="11" t="s">
        <v>75</v>
      </c>
      <c r="H12" s="12">
        <f>K12+L12+M12+J12</f>
        <v>1200</v>
      </c>
      <c r="I12" s="12">
        <v>0</v>
      </c>
      <c r="J12" s="12">
        <v>0</v>
      </c>
      <c r="K12" s="12">
        <v>0</v>
      </c>
      <c r="L12" s="13">
        <v>1200</v>
      </c>
      <c r="M12" s="13">
        <v>0</v>
      </c>
    </row>
    <row r="13" spans="1:17" ht="39" customHeight="1" x14ac:dyDescent="0.25">
      <c r="A13" s="78"/>
      <c r="B13" s="78"/>
      <c r="C13" s="78"/>
      <c r="D13" s="78"/>
      <c r="E13" s="78"/>
      <c r="F13" s="78"/>
      <c r="G13" s="10" t="s">
        <v>74</v>
      </c>
      <c r="H13" s="8">
        <f t="shared" si="1"/>
        <v>13966.9</v>
      </c>
      <c r="I13" s="8">
        <f>I32+I610+I658+I725</f>
        <v>347.6</v>
      </c>
      <c r="J13" s="8">
        <f>J32+J610+J658+J725</f>
        <v>0</v>
      </c>
      <c r="K13" s="8">
        <f>K32+K610+K658+K725</f>
        <v>0</v>
      </c>
      <c r="L13" s="8">
        <f>L32+L610+L658+L725</f>
        <v>13966.9</v>
      </c>
      <c r="M13" s="8">
        <f>M32+M610+M658+M725</f>
        <v>0</v>
      </c>
      <c r="O13" s="9"/>
    </row>
    <row r="14" spans="1:17" ht="45" x14ac:dyDescent="0.25">
      <c r="A14" s="78"/>
      <c r="B14" s="78"/>
      <c r="C14" s="78"/>
      <c r="D14" s="78"/>
      <c r="E14" s="78"/>
      <c r="F14" s="78"/>
      <c r="G14" s="11" t="s">
        <v>75</v>
      </c>
      <c r="H14" s="14">
        <f t="shared" si="1"/>
        <v>3908.3</v>
      </c>
      <c r="I14" s="14">
        <v>0</v>
      </c>
      <c r="J14" s="14">
        <v>0</v>
      </c>
      <c r="K14" s="14">
        <v>0</v>
      </c>
      <c r="L14" s="14">
        <v>3908.3</v>
      </c>
      <c r="M14" s="14">
        <v>0</v>
      </c>
      <c r="O14" s="9"/>
    </row>
    <row r="15" spans="1:17" ht="15.75" x14ac:dyDescent="0.25">
      <c r="A15" s="78"/>
      <c r="B15" s="78"/>
      <c r="C15" s="78"/>
      <c r="D15" s="78"/>
      <c r="E15" s="78"/>
      <c r="F15" s="78"/>
      <c r="G15" s="10" t="s">
        <v>2</v>
      </c>
      <c r="H15" s="8">
        <f t="shared" si="1"/>
        <v>69879.7</v>
      </c>
      <c r="I15" s="8">
        <f t="shared" ref="I15:M16" si="2">I34+I611+I659+I726</f>
        <v>589.4</v>
      </c>
      <c r="J15" s="8">
        <f t="shared" si="2"/>
        <v>0</v>
      </c>
      <c r="K15" s="8">
        <f t="shared" si="2"/>
        <v>11376.3</v>
      </c>
      <c r="L15" s="8">
        <f t="shared" si="2"/>
        <v>58503.4</v>
      </c>
      <c r="M15" s="8">
        <f t="shared" si="2"/>
        <v>0</v>
      </c>
    </row>
    <row r="16" spans="1:17" ht="32.25" customHeight="1" x14ac:dyDescent="0.25">
      <c r="A16" s="78"/>
      <c r="B16" s="78"/>
      <c r="C16" s="78"/>
      <c r="D16" s="78"/>
      <c r="E16" s="78"/>
      <c r="F16" s="78"/>
      <c r="G16" s="10" t="s">
        <v>78</v>
      </c>
      <c r="H16" s="8">
        <f t="shared" si="1"/>
        <v>35279</v>
      </c>
      <c r="I16" s="8">
        <f t="shared" si="2"/>
        <v>3252.3</v>
      </c>
      <c r="J16" s="8">
        <f t="shared" si="2"/>
        <v>0</v>
      </c>
      <c r="K16" s="8">
        <f t="shared" si="2"/>
        <v>3326</v>
      </c>
      <c r="L16" s="8">
        <f t="shared" si="2"/>
        <v>31953</v>
      </c>
      <c r="M16" s="8">
        <f t="shared" si="2"/>
        <v>0</v>
      </c>
      <c r="Q16" s="15"/>
    </row>
    <row r="17" spans="1:17" ht="45" customHeight="1" x14ac:dyDescent="0.25">
      <c r="A17" s="78"/>
      <c r="B17" s="78"/>
      <c r="C17" s="78"/>
      <c r="D17" s="78"/>
      <c r="E17" s="78"/>
      <c r="F17" s="78"/>
      <c r="G17" s="11" t="s">
        <v>80</v>
      </c>
      <c r="H17" s="12">
        <f>J17+K17+L17</f>
        <v>3569.2</v>
      </c>
      <c r="I17" s="16">
        <v>0</v>
      </c>
      <c r="J17" s="13">
        <v>0</v>
      </c>
      <c r="K17" s="13">
        <v>3326</v>
      </c>
      <c r="L17" s="13">
        <v>243.2</v>
      </c>
      <c r="M17" s="13">
        <v>0</v>
      </c>
      <c r="Q17" s="15"/>
    </row>
    <row r="18" spans="1:17" ht="21" customHeight="1" x14ac:dyDescent="0.25">
      <c r="A18" s="78"/>
      <c r="B18" s="78"/>
      <c r="C18" s="78"/>
      <c r="D18" s="78"/>
      <c r="E18" s="78"/>
      <c r="F18" s="78"/>
      <c r="G18" s="10" t="s">
        <v>4</v>
      </c>
      <c r="H18" s="8">
        <f>J18+K18+L18+M18</f>
        <v>344066.5</v>
      </c>
      <c r="I18" s="8">
        <f>I37+I613+I661+I728</f>
        <v>17215</v>
      </c>
      <c r="J18" s="8">
        <f>J37+J613+J661+J728</f>
        <v>0</v>
      </c>
      <c r="K18" s="8">
        <f>K37+K613+K661+K728</f>
        <v>302434.8</v>
      </c>
      <c r="L18" s="8">
        <f>L37+L613+L661+L728</f>
        <v>41631.699999999997</v>
      </c>
      <c r="M18" s="8">
        <f>M37+M613+M661+M728</f>
        <v>0</v>
      </c>
    </row>
    <row r="19" spans="1:17" ht="21" customHeight="1" x14ac:dyDescent="0.25">
      <c r="A19" s="78"/>
      <c r="B19" s="78"/>
      <c r="C19" s="78"/>
      <c r="D19" s="78"/>
      <c r="E19" s="78"/>
      <c r="F19" s="78"/>
      <c r="G19" s="10" t="s">
        <v>23</v>
      </c>
      <c r="H19" s="8">
        <f>J19+K19+L19+M19</f>
        <v>301555</v>
      </c>
      <c r="I19" s="8">
        <f t="shared" ref="I19:L20" si="3">I38+I614+I662+I729</f>
        <v>34297.9</v>
      </c>
      <c r="J19" s="8">
        <f t="shared" si="3"/>
        <v>115023.2</v>
      </c>
      <c r="K19" s="8">
        <f t="shared" si="3"/>
        <v>129063.20000000001</v>
      </c>
      <c r="L19" s="8">
        <f t="shared" si="3"/>
        <v>57468.600000000006</v>
      </c>
      <c r="M19" s="8">
        <f>M38+M614+M662+M729+M128</f>
        <v>0</v>
      </c>
      <c r="N19" s="17"/>
    </row>
    <row r="20" spans="1:17" ht="33.75" customHeight="1" x14ac:dyDescent="0.25">
      <c r="A20" s="78"/>
      <c r="B20" s="78"/>
      <c r="C20" s="78"/>
      <c r="D20" s="78"/>
      <c r="E20" s="78"/>
      <c r="F20" s="78"/>
      <c r="G20" s="10" t="s">
        <v>140</v>
      </c>
      <c r="H20" s="8">
        <f>J20+K20+L20+M20</f>
        <v>2401755.4</v>
      </c>
      <c r="I20" s="8">
        <f t="shared" si="3"/>
        <v>27331.599999999999</v>
      </c>
      <c r="J20" s="8">
        <f t="shared" si="3"/>
        <v>0</v>
      </c>
      <c r="K20" s="8">
        <f t="shared" si="3"/>
        <v>2295429.2999999998</v>
      </c>
      <c r="L20" s="8">
        <f t="shared" si="3"/>
        <v>106326.1</v>
      </c>
      <c r="M20" s="8">
        <f>M39+M615+M663+M730</f>
        <v>0</v>
      </c>
      <c r="Q20" s="15"/>
    </row>
    <row r="21" spans="1:17" ht="29.25" customHeight="1" x14ac:dyDescent="0.25">
      <c r="A21" s="78"/>
      <c r="B21" s="78"/>
      <c r="C21" s="78"/>
      <c r="D21" s="78"/>
      <c r="E21" s="78"/>
      <c r="F21" s="78"/>
      <c r="G21" s="11" t="s">
        <v>80</v>
      </c>
      <c r="H21" s="14">
        <f>H40+H664</f>
        <v>24301.1</v>
      </c>
      <c r="I21" s="14">
        <f>I40+I664</f>
        <v>24301.1</v>
      </c>
      <c r="J21" s="14">
        <f>J40+J664</f>
        <v>0</v>
      </c>
      <c r="K21" s="14">
        <f>K40+K664</f>
        <v>21808</v>
      </c>
      <c r="L21" s="14">
        <f>L40+L664</f>
        <v>2493.1</v>
      </c>
      <c r="M21" s="14">
        <f t="shared" ref="M21" si="4">M40</f>
        <v>0</v>
      </c>
      <c r="Q21" s="15"/>
    </row>
    <row r="22" spans="1:17" ht="35.25" customHeight="1" x14ac:dyDescent="0.25">
      <c r="A22" s="78"/>
      <c r="B22" s="78"/>
      <c r="C22" s="78"/>
      <c r="D22" s="78"/>
      <c r="E22" s="78"/>
      <c r="F22" s="78"/>
      <c r="G22" s="10" t="s">
        <v>178</v>
      </c>
      <c r="H22" s="8">
        <f>J22+K22+L22+M22</f>
        <v>3685279.6999999997</v>
      </c>
      <c r="I22" s="8">
        <f>I41+I616+I665+I731</f>
        <v>60101.200000000004</v>
      </c>
      <c r="J22" s="8">
        <f>J41+J616+J665+J731+J41</f>
        <v>0</v>
      </c>
      <c r="K22" s="8">
        <f>K41+K616+K665+K731</f>
        <v>3524637.1999999997</v>
      </c>
      <c r="L22" s="8">
        <f>L41+L616+L665+L731</f>
        <v>160642.5</v>
      </c>
      <c r="M22" s="8">
        <f>M41+M616+M665+M731+M27</f>
        <v>0</v>
      </c>
    </row>
    <row r="23" spans="1:17" ht="35.25" customHeight="1" x14ac:dyDescent="0.25">
      <c r="A23" s="78"/>
      <c r="B23" s="78"/>
      <c r="C23" s="78"/>
      <c r="D23" s="78"/>
      <c r="E23" s="78"/>
      <c r="F23" s="78"/>
      <c r="G23" s="11" t="s">
        <v>80</v>
      </c>
      <c r="H23" s="14">
        <f>H42+H666</f>
        <v>34190</v>
      </c>
      <c r="I23" s="14">
        <f>I42+I666</f>
        <v>23200</v>
      </c>
      <c r="J23" s="14">
        <f>J666</f>
        <v>0</v>
      </c>
      <c r="K23" s="14">
        <f>K42+K666</f>
        <v>32138.6</v>
      </c>
      <c r="L23" s="14">
        <f>L42+L666</f>
        <v>2051.4</v>
      </c>
      <c r="M23" s="14">
        <v>0</v>
      </c>
    </row>
    <row r="24" spans="1:17" ht="21" customHeight="1" x14ac:dyDescent="0.25">
      <c r="A24" s="78"/>
      <c r="B24" s="78"/>
      <c r="C24" s="78"/>
      <c r="D24" s="78"/>
      <c r="E24" s="78"/>
      <c r="F24" s="78"/>
      <c r="G24" s="10" t="s">
        <v>32</v>
      </c>
      <c r="H24" s="8">
        <f t="shared" si="1"/>
        <v>2701516</v>
      </c>
      <c r="I24" s="8">
        <f t="shared" ref="I24:M25" si="5">I43+I617+I667+I732</f>
        <v>65477.899999999994</v>
      </c>
      <c r="J24" s="8">
        <f t="shared" si="5"/>
        <v>0</v>
      </c>
      <c r="K24" s="8">
        <f>K43+K617+K667+K732</f>
        <v>2603782.6</v>
      </c>
      <c r="L24" s="8">
        <f t="shared" si="5"/>
        <v>97733.4</v>
      </c>
      <c r="M24" s="8">
        <f t="shared" si="5"/>
        <v>0</v>
      </c>
    </row>
    <row r="25" spans="1:17" ht="21" customHeight="1" x14ac:dyDescent="0.25">
      <c r="A25" s="78"/>
      <c r="B25" s="78"/>
      <c r="C25" s="78"/>
      <c r="D25" s="78"/>
      <c r="E25" s="78"/>
      <c r="F25" s="78"/>
      <c r="G25" s="10" t="s">
        <v>33</v>
      </c>
      <c r="H25" s="8">
        <f t="shared" si="1"/>
        <v>66393.7</v>
      </c>
      <c r="I25" s="8">
        <f t="shared" si="5"/>
        <v>0</v>
      </c>
      <c r="J25" s="8">
        <f t="shared" si="5"/>
        <v>0</v>
      </c>
      <c r="K25" s="8">
        <f t="shared" si="5"/>
        <v>0</v>
      </c>
      <c r="L25" s="8">
        <f t="shared" si="5"/>
        <v>66393.7</v>
      </c>
      <c r="M25" s="8">
        <f t="shared" si="5"/>
        <v>0</v>
      </c>
    </row>
    <row r="26" spans="1:17" ht="15.75" x14ac:dyDescent="0.2">
      <c r="A26" s="102" t="s">
        <v>70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4"/>
    </row>
    <row r="27" spans="1:17" ht="102" customHeight="1" x14ac:dyDescent="0.2">
      <c r="A27" s="78" t="s">
        <v>37</v>
      </c>
      <c r="B27" s="78"/>
      <c r="C27" s="78"/>
      <c r="D27" s="78"/>
      <c r="E27" s="78"/>
      <c r="F27" s="78"/>
      <c r="G27" s="10" t="s">
        <v>61</v>
      </c>
      <c r="H27" s="18">
        <f t="shared" ref="H27:M27" si="6">H28+H30+H32+H34+H35+H37+H38+H39+H41+H43+H44</f>
        <v>8912721.8000000007</v>
      </c>
      <c r="I27" s="18">
        <f t="shared" si="6"/>
        <v>111657</v>
      </c>
      <c r="J27" s="18">
        <f t="shared" si="6"/>
        <v>98793.9</v>
      </c>
      <c r="K27" s="18">
        <f t="shared" si="6"/>
        <v>8503232</v>
      </c>
      <c r="L27" s="18">
        <f t="shared" si="6"/>
        <v>310695.89999999997</v>
      </c>
      <c r="M27" s="19">
        <f t="shared" si="6"/>
        <v>0</v>
      </c>
      <c r="O27" s="9"/>
      <c r="P27" s="9"/>
    </row>
    <row r="28" spans="1:17" ht="35.25" customHeight="1" x14ac:dyDescent="0.2">
      <c r="A28" s="78"/>
      <c r="B28" s="78"/>
      <c r="C28" s="78"/>
      <c r="D28" s="78"/>
      <c r="E28" s="78"/>
      <c r="F28" s="78"/>
      <c r="G28" s="10" t="s">
        <v>76</v>
      </c>
      <c r="H28" s="1">
        <f>J28+K28+L28+M28</f>
        <v>124964.7</v>
      </c>
      <c r="I28" s="1">
        <f>I46+P71+I59+I72+I84+I97+I109+I258+I121+I270+I282+I294+I318+I330+I354+I366</f>
        <v>2495.1</v>
      </c>
      <c r="J28" s="1">
        <f>J46+Q71+J59+J72+J84+J97+J109+J258+J121+J270+J282+J294+J318+J330+J354+J366</f>
        <v>98793.9</v>
      </c>
      <c r="K28" s="1">
        <f>K46+R71+K59+K72+K84+K97+K109+K258+K121+K270+K282+K294+K318+K330+K354+K366</f>
        <v>17534.8</v>
      </c>
      <c r="L28" s="1">
        <f>L46+S71+2524.5+L72+L84+L97+L109+L258+L121+L270+L282+L294+L318+L330+L354+L366</f>
        <v>8636</v>
      </c>
      <c r="M28" s="1">
        <f>M46+T71+M59+M72+M84+M97+M109+M258+M121+M270+M282+M294+M318+M330+M354+M366</f>
        <v>0</v>
      </c>
      <c r="O28" s="9"/>
    </row>
    <row r="29" spans="1:17" ht="45" x14ac:dyDescent="0.2">
      <c r="A29" s="78"/>
      <c r="B29" s="78"/>
      <c r="C29" s="78"/>
      <c r="D29" s="78"/>
      <c r="E29" s="78"/>
      <c r="F29" s="78"/>
      <c r="G29" s="11" t="s">
        <v>75</v>
      </c>
      <c r="H29" s="20">
        <f>J29+K29+L29+M29</f>
        <v>1837.2</v>
      </c>
      <c r="I29" s="20">
        <v>0</v>
      </c>
      <c r="J29" s="20">
        <v>0</v>
      </c>
      <c r="K29" s="20">
        <v>0</v>
      </c>
      <c r="L29" s="20">
        <v>1837.2</v>
      </c>
      <c r="M29" s="21">
        <v>0</v>
      </c>
      <c r="O29" s="9"/>
    </row>
    <row r="30" spans="1:17" ht="35.25" customHeight="1" x14ac:dyDescent="0.2">
      <c r="A30" s="78"/>
      <c r="B30" s="78"/>
      <c r="C30" s="78"/>
      <c r="D30" s="78"/>
      <c r="E30" s="78"/>
      <c r="F30" s="78"/>
      <c r="G30" s="7" t="s">
        <v>79</v>
      </c>
      <c r="H30" s="19">
        <f t="shared" ref="H30:H44" si="7">J30+K30+L30+M30</f>
        <v>9216.5</v>
      </c>
      <c r="I30" s="19">
        <f>I47+P72+I61+I73+I85+I98+I110+I259+I122+I271+I283+I295+I319+I331+I355+I367</f>
        <v>0</v>
      </c>
      <c r="J30" s="19">
        <f>J47+Q72+J61+J73+J85+J98+J110+J259+J122+J271+J283+J295+J319+J331+J355+J367</f>
        <v>0</v>
      </c>
      <c r="K30" s="19">
        <f>K47+R72+K61+K73+K85+K98+K110+K259+K122+K271+K283+K295+K319+K331+K355+K367</f>
        <v>0</v>
      </c>
      <c r="L30" s="19">
        <f>L47+S72+L73+1200+L98+L110+L259+L122+L271+L283+L295+L319+L331+L355+L367</f>
        <v>9216.5</v>
      </c>
      <c r="M30" s="19">
        <f>M47+T72+M61+M73+M85+M98+M110+M259+M122+M271+M283+M295+M319+M331+M355+M367</f>
        <v>0</v>
      </c>
    </row>
    <row r="31" spans="1:17" ht="45" x14ac:dyDescent="0.2">
      <c r="A31" s="78"/>
      <c r="B31" s="78"/>
      <c r="C31" s="78"/>
      <c r="D31" s="78"/>
      <c r="E31" s="78"/>
      <c r="F31" s="78"/>
      <c r="G31" s="11" t="s">
        <v>75</v>
      </c>
      <c r="H31" s="20">
        <f>K31+L31+M31+J31</f>
        <v>1200</v>
      </c>
      <c r="I31" s="20">
        <v>0</v>
      </c>
      <c r="J31" s="20">
        <v>0</v>
      </c>
      <c r="K31" s="20">
        <v>0</v>
      </c>
      <c r="L31" s="21">
        <v>1200</v>
      </c>
      <c r="M31" s="21">
        <v>0</v>
      </c>
    </row>
    <row r="32" spans="1:17" ht="33.75" customHeight="1" x14ac:dyDescent="0.25">
      <c r="A32" s="78"/>
      <c r="B32" s="78"/>
      <c r="C32" s="78"/>
      <c r="D32" s="78"/>
      <c r="E32" s="78"/>
      <c r="F32" s="78"/>
      <c r="G32" s="7" t="s">
        <v>74</v>
      </c>
      <c r="H32" s="8">
        <f t="shared" si="7"/>
        <v>13619.3</v>
      </c>
      <c r="I32" s="8">
        <f>I48+P73+I62+I74+I87+I99+I111+I260+I123+I272+I284+I296+I320+I332+I356+I368</f>
        <v>0</v>
      </c>
      <c r="J32" s="8">
        <f>J48+Q73+J62+J74+J87+J99+J111+J260+J123+J272+J284+J296+J320+J332+J356+J368</f>
        <v>0</v>
      </c>
      <c r="K32" s="8">
        <f>K48+R73+K62+K74+K87+K99+K111+K260+K123+K272+K284+K296+K320+K332+K356+K368</f>
        <v>0</v>
      </c>
      <c r="L32" s="8">
        <f>3908.3+L62+S73+L74+L87+L99+L111+L260+L123+L272+L284+L296+L320+L332+L356+L368</f>
        <v>13619.3</v>
      </c>
      <c r="M32" s="8">
        <f>M48+T73+M62+M74+M87+M99+M111+M260+M123+M272+M284+M296+M320+M332+M356+M368</f>
        <v>0</v>
      </c>
      <c r="O32" s="9"/>
    </row>
    <row r="33" spans="1:17" ht="45" x14ac:dyDescent="0.25">
      <c r="A33" s="78"/>
      <c r="B33" s="78"/>
      <c r="C33" s="78"/>
      <c r="D33" s="78"/>
      <c r="E33" s="78"/>
      <c r="F33" s="78"/>
      <c r="G33" s="11" t="s">
        <v>75</v>
      </c>
      <c r="H33" s="14">
        <f t="shared" si="7"/>
        <v>3908.3</v>
      </c>
      <c r="I33" s="14">
        <v>0</v>
      </c>
      <c r="J33" s="14">
        <v>0</v>
      </c>
      <c r="K33" s="14">
        <v>0</v>
      </c>
      <c r="L33" s="14">
        <v>3908.3</v>
      </c>
      <c r="M33" s="14">
        <v>0</v>
      </c>
      <c r="O33" s="9"/>
    </row>
    <row r="34" spans="1:17" ht="15.75" x14ac:dyDescent="0.25">
      <c r="A34" s="78"/>
      <c r="B34" s="78"/>
      <c r="C34" s="78"/>
      <c r="D34" s="78"/>
      <c r="E34" s="78"/>
      <c r="F34" s="78"/>
      <c r="G34" s="7" t="s">
        <v>2</v>
      </c>
      <c r="H34" s="8">
        <f t="shared" si="7"/>
        <v>69290.3</v>
      </c>
      <c r="I34" s="8">
        <f t="shared" ref="I34:M35" si="8">I50+P74+I63+I75+I88+I100+I112+I261+I124+I273+I285+I297+I321+I333+I357+I369</f>
        <v>0</v>
      </c>
      <c r="J34" s="8">
        <f t="shared" si="8"/>
        <v>0</v>
      </c>
      <c r="K34" s="8">
        <f t="shared" si="8"/>
        <v>11376.3</v>
      </c>
      <c r="L34" s="8">
        <f t="shared" si="8"/>
        <v>57914</v>
      </c>
      <c r="M34" s="8">
        <f t="shared" si="8"/>
        <v>0</v>
      </c>
    </row>
    <row r="35" spans="1:17" ht="33" customHeight="1" x14ac:dyDescent="0.25">
      <c r="A35" s="78"/>
      <c r="B35" s="78"/>
      <c r="C35" s="78"/>
      <c r="D35" s="78"/>
      <c r="E35" s="78"/>
      <c r="F35" s="78"/>
      <c r="G35" s="7" t="s">
        <v>78</v>
      </c>
      <c r="H35" s="8">
        <f t="shared" si="7"/>
        <v>35265</v>
      </c>
      <c r="I35" s="8">
        <f t="shared" si="8"/>
        <v>3238.3</v>
      </c>
      <c r="J35" s="8">
        <f t="shared" si="8"/>
        <v>0</v>
      </c>
      <c r="K35" s="8">
        <f t="shared" si="8"/>
        <v>3326</v>
      </c>
      <c r="L35" s="8">
        <f t="shared" si="8"/>
        <v>31939</v>
      </c>
      <c r="M35" s="8">
        <f t="shared" si="8"/>
        <v>0</v>
      </c>
      <c r="Q35" s="15"/>
    </row>
    <row r="36" spans="1:17" ht="48.75" customHeight="1" x14ac:dyDescent="0.25">
      <c r="A36" s="78"/>
      <c r="B36" s="78"/>
      <c r="C36" s="78"/>
      <c r="D36" s="78"/>
      <c r="E36" s="78"/>
      <c r="F36" s="78"/>
      <c r="G36" s="11" t="s">
        <v>80</v>
      </c>
      <c r="H36" s="12">
        <f>J36+K36+L36</f>
        <v>3569.2</v>
      </c>
      <c r="I36" s="16">
        <v>0</v>
      </c>
      <c r="J36" s="13">
        <v>0</v>
      </c>
      <c r="K36" s="13">
        <v>3326</v>
      </c>
      <c r="L36" s="13">
        <v>243.2</v>
      </c>
      <c r="M36" s="13">
        <v>0</v>
      </c>
      <c r="Q36" s="15"/>
    </row>
    <row r="37" spans="1:17" ht="15.75" x14ac:dyDescent="0.25">
      <c r="A37" s="78"/>
      <c r="B37" s="78"/>
      <c r="C37" s="78"/>
      <c r="D37" s="78"/>
      <c r="E37" s="78"/>
      <c r="F37" s="78"/>
      <c r="G37" s="10" t="s">
        <v>4</v>
      </c>
      <c r="H37" s="8">
        <f t="shared" si="7"/>
        <v>135827.79999999999</v>
      </c>
      <c r="I37" s="8">
        <f>I52+P76+I65+I77+I90+I102+I114+I263+I127+I275+I287+I299+I323+I335+I359+I371</f>
        <v>17215</v>
      </c>
      <c r="J37" s="8">
        <f>J52+Q76+J65+J77+J90+J102+J114+J263+J127+J275+J287+J299+J323+J335+J359+J371</f>
        <v>0</v>
      </c>
      <c r="K37" s="8">
        <f>K52+R76+K65+K77+K90+K102+K114+K263+K127+K275+K287+K299+K323+K335+K359+K371</f>
        <v>109434.8</v>
      </c>
      <c r="L37" s="8">
        <f>L52+S76+L65+L77+L90+L102+L114+L263+L127+L275+L287+L299+L323+L335+L359+L371</f>
        <v>26393</v>
      </c>
      <c r="M37" s="8">
        <f>M52+T76+M65+M77+M90+M102+M114+M263+M127+M275+M287+M299+M323+M335+M359+M371</f>
        <v>0</v>
      </c>
    </row>
    <row r="38" spans="1:17" ht="15.75" x14ac:dyDescent="0.25">
      <c r="A38" s="78"/>
      <c r="B38" s="78"/>
      <c r="C38" s="78"/>
      <c r="D38" s="78"/>
      <c r="E38" s="78"/>
      <c r="F38" s="78"/>
      <c r="G38" s="10" t="s">
        <v>23</v>
      </c>
      <c r="H38" s="8">
        <f>J38+K38+L38+M38</f>
        <v>28109.300000000003</v>
      </c>
      <c r="I38" s="8">
        <f>I53+P77+I66+I78+I91+I103+I115+I264+I128+I276+I288+I300+I312+I324+I336+I348+I360+I372+I397</f>
        <v>11097.9</v>
      </c>
      <c r="J38" s="8">
        <f>J53+Q77+J66+J78+J91+J103+J115+J264+J128+J276+J288+J300+J312+J324+J336+J348+J360+J372+J397</f>
        <v>0</v>
      </c>
      <c r="K38" s="8">
        <f>K53+R77+K66+K78+K91+K103+K115+K264+K128+K276+K288+K300+K312+K324+K336+K348+K360+K372+K397</f>
        <v>10227</v>
      </c>
      <c r="L38" s="8">
        <f>L53+S77+L66+L78+L91+L103+L115+L264+L128+L276+L288+L300+L312+L324+L336+L348+L360+L372+L397+L409+L433+L446</f>
        <v>17882.300000000003</v>
      </c>
      <c r="M38" s="8">
        <f>M53+T77+M66+M78+M91+M103+M115+M264+M128+M276+M288+M300+M324+M336+M360+M372</f>
        <v>0</v>
      </c>
      <c r="N38" s="17"/>
    </row>
    <row r="39" spans="1:17" ht="33.75" customHeight="1" x14ac:dyDescent="0.25">
      <c r="A39" s="78"/>
      <c r="B39" s="78"/>
      <c r="C39" s="78"/>
      <c r="D39" s="78"/>
      <c r="E39" s="78"/>
      <c r="F39" s="78"/>
      <c r="G39" s="10" t="s">
        <v>140</v>
      </c>
      <c r="H39" s="8">
        <f>J39+K39+L39+M39</f>
        <v>2303033.1999999997</v>
      </c>
      <c r="I39" s="8">
        <f>I54+P78+I67+I79+I92+I104+I116+I265+I129+I277+I289+I301+I325+I337+I361+I374</f>
        <v>4131.6000000000004</v>
      </c>
      <c r="J39" s="8">
        <f>J54+Q78+J67+J79+J92+J104+J116+J265+J129+J277+J289+J301+J325+J337+J361+J374</f>
        <v>0</v>
      </c>
      <c r="K39" s="8">
        <f>K54+R78+K67+K79+K92+K104+K116+K265+K129+K277+K289+K301+K325+K337+K361+K374+K386+K459+K495+K531</f>
        <v>2273621.2999999998</v>
      </c>
      <c r="L39" s="8">
        <f>L54+S78+L67+L79+L92+L104+L116+L265+L129+L277+L289+L301+L325+L337+L361+L374+L386+L398+L434+L447+L459+L495+L531+L519</f>
        <v>29411.9</v>
      </c>
      <c r="M39" s="8">
        <f>M54+T78+M67+M79+M92+M104+M116+M265+M129+M277+M289+M301+M325+M337+M361+M374</f>
        <v>0</v>
      </c>
      <c r="Q39" s="15"/>
    </row>
    <row r="40" spans="1:17" ht="45" x14ac:dyDescent="0.25">
      <c r="A40" s="78"/>
      <c r="B40" s="78"/>
      <c r="C40" s="78"/>
      <c r="D40" s="78"/>
      <c r="E40" s="78"/>
      <c r="F40" s="78"/>
      <c r="G40" s="11" t="s">
        <v>80</v>
      </c>
      <c r="H40" s="8">
        <f>H435</f>
        <v>1101.0999999999999</v>
      </c>
      <c r="I40" s="8">
        <f>I435</f>
        <v>1101.0999999999999</v>
      </c>
      <c r="J40" s="8">
        <f t="shared" ref="J40:M40" si="9">J435</f>
        <v>0</v>
      </c>
      <c r="K40" s="8">
        <f t="shared" si="9"/>
        <v>0</v>
      </c>
      <c r="L40" s="8">
        <f>L435</f>
        <v>1101.0999999999999</v>
      </c>
      <c r="M40" s="8">
        <f t="shared" si="9"/>
        <v>0</v>
      </c>
      <c r="Q40" s="15"/>
    </row>
    <row r="41" spans="1:17" ht="15.75" x14ac:dyDescent="0.25">
      <c r="A41" s="78"/>
      <c r="B41" s="78"/>
      <c r="C41" s="78"/>
      <c r="D41" s="78"/>
      <c r="E41" s="78"/>
      <c r="F41" s="78"/>
      <c r="G41" s="10" t="s">
        <v>178</v>
      </c>
      <c r="H41" s="8">
        <f t="shared" si="7"/>
        <v>3587123.9</v>
      </c>
      <c r="I41" s="8">
        <f>I55+I68+I80+I93+I105+I117+I266+I130+I278+I290+I302+I326+I338+I362+I375+I387+I399+I423+I436+I448+I460+I496+I532+I568+I580</f>
        <v>36901.200000000004</v>
      </c>
      <c r="J41" s="8">
        <f>J55+Q79+J68+J80+J93+J105+J117+J266+J130+J278+J290+J302+J326+J338+J362+J375</f>
        <v>0</v>
      </c>
      <c r="K41" s="8">
        <f>K55+R79+K68+K80+K93+K105+K117+K266+K130+K278+K290+K302+K326+K338+K362+K375+K387+K460+K436+K496+K532+K592</f>
        <v>3502829.1999999997</v>
      </c>
      <c r="L41" s="8">
        <f>L55+L68+L80+L93+L105+L117+L266+L130+L278+L290+L302+L326+L338+L362+L375+L387+L399+L423+L436+L448+L460+L496+L532+L568+L580+L592</f>
        <v>84294.700000000012</v>
      </c>
      <c r="M41" s="8">
        <f>M55+T79+M68+M80+M93+M105+M117+M266+M130+M278+M290+M302+M326+M338+M362+M375</f>
        <v>0</v>
      </c>
    </row>
    <row r="42" spans="1:17" ht="45" x14ac:dyDescent="0.25">
      <c r="A42" s="78"/>
      <c r="B42" s="78"/>
      <c r="C42" s="78"/>
      <c r="D42" s="78"/>
      <c r="E42" s="78"/>
      <c r="F42" s="78"/>
      <c r="G42" s="11" t="s">
        <v>80</v>
      </c>
      <c r="H42" s="14">
        <f t="shared" ref="H42:J42" si="10">H131</f>
        <v>10990</v>
      </c>
      <c r="I42" s="14">
        <f t="shared" si="10"/>
        <v>0</v>
      </c>
      <c r="J42" s="14">
        <f t="shared" si="10"/>
        <v>0</v>
      </c>
      <c r="K42" s="14">
        <f>K131</f>
        <v>10330.6</v>
      </c>
      <c r="L42" s="14">
        <f>L131</f>
        <v>659.4</v>
      </c>
      <c r="M42" s="14">
        <f t="shared" ref="M42" si="11">M131</f>
        <v>0</v>
      </c>
    </row>
    <row r="43" spans="1:17" ht="15.75" x14ac:dyDescent="0.25">
      <c r="A43" s="78"/>
      <c r="B43" s="78"/>
      <c r="C43" s="78"/>
      <c r="D43" s="78"/>
      <c r="E43" s="78"/>
      <c r="F43" s="78"/>
      <c r="G43" s="10" t="s">
        <v>32</v>
      </c>
      <c r="H43" s="8">
        <f>J43+K43+L43+M43</f>
        <v>2606271.8000000003</v>
      </c>
      <c r="I43" s="8">
        <f>I56+P80+I69+I81+I94+I106+I118+I267+I132+I279+I291+I303+I327+I339+I363+I376</f>
        <v>36577.899999999994</v>
      </c>
      <c r="J43" s="8">
        <f>J56+Q80+J69+J81+J94+J106+J118+J267+J132+J279+J291+J303+J327+J339+J363+J376</f>
        <v>0</v>
      </c>
      <c r="K43" s="8">
        <f>K56+R80+K69+K81+K94+K106+K118+K267+K132+K279+K291+K303+K327+K339+K363+K376+K388+K461+K437+K497+K533+K593</f>
        <v>2574882.6</v>
      </c>
      <c r="L43" s="8">
        <f>L56+S80+L69+L81+L94+L106+L118+L267+L132+L279+L291+L303+L327+L339+L363+L376+L388+L400+L437+L449+L461+L497+L533+L569+L593</f>
        <v>31389.200000000001</v>
      </c>
      <c r="M43" s="8">
        <f>M56+T80+M69+M81+M94+M106+M118+M267+M132+M279+M291+M303+M327+M339+M363+M376</f>
        <v>0</v>
      </c>
    </row>
    <row r="44" spans="1:17" ht="15.75" x14ac:dyDescent="0.25">
      <c r="A44" s="78"/>
      <c r="B44" s="78"/>
      <c r="C44" s="78"/>
      <c r="D44" s="78"/>
      <c r="E44" s="78"/>
      <c r="F44" s="78"/>
      <c r="G44" s="10" t="s">
        <v>33</v>
      </c>
      <c r="H44" s="8">
        <f t="shared" si="7"/>
        <v>0</v>
      </c>
      <c r="I44" s="8">
        <f>I57+P81+I70+I82+I95+I107+I119+I268+I133+I280+I292+I304+I328+I340+I364+I377</f>
        <v>0</v>
      </c>
      <c r="J44" s="8">
        <f>J57+Q81+J70+J82+J95+J107+J119+J268+J133+J280+J292+J304+J328+J340+J364+J377</f>
        <v>0</v>
      </c>
      <c r="K44" s="8">
        <f>K57+R81+K70+K82+K95+K107+K119+K268+K133+K280+K292+K304+K328+K340+K364+K377+K389+K462+K438+K498+K534</f>
        <v>0</v>
      </c>
      <c r="L44" s="8">
        <f>L57+S81+L70+L82+L95+L107+L119+L268+L133+L280+L292+L304+L328+L340+L364+L377+L389+L401+L437+L450+L462+L498+L534</f>
        <v>0</v>
      </c>
      <c r="M44" s="8">
        <f>M57+T81+M70+M82+M95+M107+M119+M268+M133+M280+M292+M304+M328+M340+M364+M377</f>
        <v>0</v>
      </c>
    </row>
    <row r="45" spans="1:17" ht="95.25" customHeight="1" x14ac:dyDescent="0.2">
      <c r="A45" s="78" t="s">
        <v>103</v>
      </c>
      <c r="B45" s="78" t="s">
        <v>12</v>
      </c>
      <c r="C45" s="78" t="s">
        <v>51</v>
      </c>
      <c r="D45" s="115">
        <v>20898.7</v>
      </c>
      <c r="E45" s="78" t="s">
        <v>18</v>
      </c>
      <c r="F45" s="78" t="s">
        <v>97</v>
      </c>
      <c r="G45" s="22" t="s">
        <v>71</v>
      </c>
      <c r="H45" s="19">
        <f>H46+H47+H48+H50+H51+H52+H53+H54+H55+H56+H57</f>
        <v>20898.7</v>
      </c>
      <c r="I45" s="19">
        <f>I46+I47+I48+I50+I51+I52</f>
        <v>0</v>
      </c>
      <c r="J45" s="19">
        <f>J46+J47+J48+J50+J51+J52</f>
        <v>0</v>
      </c>
      <c r="K45" s="19">
        <v>0</v>
      </c>
      <c r="L45" s="19">
        <f>L46+L47+3908.3+L50+L51+L52+L53+L54+L55+L56+L57</f>
        <v>20898.7</v>
      </c>
      <c r="M45" s="19">
        <v>0</v>
      </c>
      <c r="O45" s="9"/>
    </row>
    <row r="46" spans="1:17" ht="15.75" x14ac:dyDescent="0.2">
      <c r="A46" s="78"/>
      <c r="B46" s="78"/>
      <c r="C46" s="78"/>
      <c r="D46" s="115"/>
      <c r="E46" s="78"/>
      <c r="F46" s="78"/>
      <c r="G46" s="22" t="s">
        <v>0</v>
      </c>
      <c r="H46" s="1">
        <v>279.3</v>
      </c>
      <c r="I46" s="1">
        <v>0</v>
      </c>
      <c r="J46" s="1">
        <v>0</v>
      </c>
      <c r="K46" s="1">
        <v>0</v>
      </c>
      <c r="L46" s="1">
        <v>279.3</v>
      </c>
      <c r="M46" s="1">
        <v>0</v>
      </c>
    </row>
    <row r="47" spans="1:17" ht="15.75" x14ac:dyDescent="0.2">
      <c r="A47" s="78"/>
      <c r="B47" s="78"/>
      <c r="C47" s="78"/>
      <c r="D47" s="115"/>
      <c r="E47" s="78"/>
      <c r="F47" s="78"/>
      <c r="G47" s="22" t="s">
        <v>5</v>
      </c>
      <c r="H47" s="1">
        <v>7999</v>
      </c>
      <c r="I47" s="1">
        <v>0</v>
      </c>
      <c r="J47" s="1">
        <v>0</v>
      </c>
      <c r="K47" s="1">
        <v>0</v>
      </c>
      <c r="L47" s="1">
        <v>7999</v>
      </c>
      <c r="M47" s="1">
        <v>0</v>
      </c>
      <c r="O47" s="9"/>
    </row>
    <row r="48" spans="1:17" ht="15.75" x14ac:dyDescent="0.2">
      <c r="A48" s="78"/>
      <c r="B48" s="78"/>
      <c r="C48" s="78"/>
      <c r="D48" s="115"/>
      <c r="E48" s="78"/>
      <c r="F48" s="78"/>
      <c r="G48" s="22" t="s">
        <v>74</v>
      </c>
      <c r="H48" s="1">
        <f>3908.3</f>
        <v>3908.3</v>
      </c>
      <c r="I48" s="1">
        <v>0</v>
      </c>
      <c r="J48" s="1">
        <v>0</v>
      </c>
      <c r="K48" s="1">
        <v>0</v>
      </c>
      <c r="L48" s="1">
        <v>3908.3</v>
      </c>
      <c r="M48" s="17">
        <v>0</v>
      </c>
      <c r="O48" s="9"/>
    </row>
    <row r="49" spans="1:15" ht="45" x14ac:dyDescent="0.2">
      <c r="A49" s="78"/>
      <c r="B49" s="78"/>
      <c r="C49" s="78"/>
      <c r="D49" s="115"/>
      <c r="E49" s="78"/>
      <c r="F49" s="78"/>
      <c r="G49" s="23" t="s">
        <v>75</v>
      </c>
      <c r="H49" s="20">
        <f>J49+K49+L49+M49</f>
        <v>3908.3</v>
      </c>
      <c r="I49" s="20">
        <v>0</v>
      </c>
      <c r="J49" s="20">
        <v>0</v>
      </c>
      <c r="K49" s="20">
        <v>0</v>
      </c>
      <c r="L49" s="20">
        <v>3908.3</v>
      </c>
      <c r="M49" s="21">
        <v>0</v>
      </c>
      <c r="O49" s="9"/>
    </row>
    <row r="50" spans="1:15" ht="15.75" x14ac:dyDescent="0.2">
      <c r="A50" s="78"/>
      <c r="B50" s="78"/>
      <c r="C50" s="78"/>
      <c r="D50" s="115"/>
      <c r="E50" s="78"/>
      <c r="F50" s="78"/>
      <c r="G50" s="22" t="s">
        <v>2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</row>
    <row r="51" spans="1:15" ht="15.75" x14ac:dyDescent="0.2">
      <c r="A51" s="78"/>
      <c r="B51" s="78"/>
      <c r="C51" s="78"/>
      <c r="D51" s="115"/>
      <c r="E51" s="78"/>
      <c r="F51" s="78"/>
      <c r="G51" s="22" t="s">
        <v>3</v>
      </c>
      <c r="H51" s="1">
        <f t="shared" ref="H51:H57" si="12">J51+K51+L51+M51</f>
        <v>7695.7</v>
      </c>
      <c r="I51" s="1">
        <v>0</v>
      </c>
      <c r="J51" s="1">
        <v>0</v>
      </c>
      <c r="K51" s="1">
        <v>0</v>
      </c>
      <c r="L51" s="1">
        <v>7695.7</v>
      </c>
      <c r="M51" s="1">
        <v>0</v>
      </c>
      <c r="O51" s="9"/>
    </row>
    <row r="52" spans="1:15" ht="15.75" x14ac:dyDescent="0.2">
      <c r="A52" s="78"/>
      <c r="B52" s="78"/>
      <c r="C52" s="78"/>
      <c r="D52" s="115"/>
      <c r="E52" s="78"/>
      <c r="F52" s="78"/>
      <c r="G52" s="22" t="s">
        <v>4</v>
      </c>
      <c r="H52" s="1">
        <f t="shared" si="12"/>
        <v>1016.4</v>
      </c>
      <c r="I52" s="1">
        <v>0</v>
      </c>
      <c r="J52" s="1">
        <v>0</v>
      </c>
      <c r="K52" s="1">
        <v>0</v>
      </c>
      <c r="L52" s="1">
        <v>1016.4</v>
      </c>
      <c r="M52" s="1">
        <v>0</v>
      </c>
    </row>
    <row r="53" spans="1:15" ht="15.75" x14ac:dyDescent="0.2">
      <c r="A53" s="78"/>
      <c r="B53" s="78"/>
      <c r="C53" s="78"/>
      <c r="D53" s="115"/>
      <c r="E53" s="78"/>
      <c r="F53" s="78"/>
      <c r="G53" s="22" t="s">
        <v>23</v>
      </c>
      <c r="H53" s="1">
        <f t="shared" si="12"/>
        <v>0</v>
      </c>
      <c r="I53" s="1">
        <v>0</v>
      </c>
      <c r="J53" s="1">
        <v>0</v>
      </c>
      <c r="K53" s="1">
        <v>0</v>
      </c>
      <c r="L53" s="1">
        <f>1067.3-1067.3+1067.3-1067.3</f>
        <v>0</v>
      </c>
      <c r="M53" s="1">
        <v>0</v>
      </c>
    </row>
    <row r="54" spans="1:15" ht="15.75" x14ac:dyDescent="0.2">
      <c r="A54" s="78"/>
      <c r="B54" s="78"/>
      <c r="C54" s="78"/>
      <c r="D54" s="115"/>
      <c r="E54" s="78"/>
      <c r="F54" s="78"/>
      <c r="G54" s="22" t="s">
        <v>30</v>
      </c>
      <c r="H54" s="1">
        <f t="shared" si="12"/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</row>
    <row r="55" spans="1:15" ht="15.75" x14ac:dyDescent="0.2">
      <c r="A55" s="78"/>
      <c r="B55" s="78"/>
      <c r="C55" s="78"/>
      <c r="D55" s="115"/>
      <c r="E55" s="78"/>
      <c r="F55" s="78"/>
      <c r="G55" s="22" t="s">
        <v>31</v>
      </c>
      <c r="H55" s="1">
        <f t="shared" si="12"/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</row>
    <row r="56" spans="1:15" ht="15.75" x14ac:dyDescent="0.2">
      <c r="A56" s="78"/>
      <c r="B56" s="78"/>
      <c r="C56" s="78"/>
      <c r="D56" s="115"/>
      <c r="E56" s="78"/>
      <c r="F56" s="78"/>
      <c r="G56" s="22" t="s">
        <v>32</v>
      </c>
      <c r="H56" s="1">
        <f t="shared" si="12"/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</row>
    <row r="57" spans="1:15" ht="15.75" x14ac:dyDescent="0.2">
      <c r="A57" s="78"/>
      <c r="B57" s="78"/>
      <c r="C57" s="78"/>
      <c r="D57" s="115"/>
      <c r="E57" s="78"/>
      <c r="F57" s="78"/>
      <c r="G57" s="22" t="s">
        <v>33</v>
      </c>
      <c r="H57" s="1">
        <f t="shared" si="12"/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</row>
    <row r="58" spans="1:15" ht="95.25" customHeight="1" x14ac:dyDescent="0.2">
      <c r="A58" s="78" t="s">
        <v>38</v>
      </c>
      <c r="B58" s="78" t="s">
        <v>12</v>
      </c>
      <c r="C58" s="78" t="s">
        <v>13</v>
      </c>
      <c r="D58" s="108">
        <v>89901.1</v>
      </c>
      <c r="E58" s="78" t="s">
        <v>49</v>
      </c>
      <c r="F58" s="78" t="s">
        <v>108</v>
      </c>
      <c r="G58" s="22" t="s">
        <v>71</v>
      </c>
      <c r="H58" s="19">
        <f>H59+H61+H62+H63+H64+H65+H66</f>
        <v>89901.1</v>
      </c>
      <c r="I58" s="19">
        <f>I59+I61+I62+I63+I64+I65</f>
        <v>0</v>
      </c>
      <c r="J58" s="19">
        <f>J59+J61+J62+J63+J64+J65</f>
        <v>0</v>
      </c>
      <c r="K58" s="19">
        <f>K59+K61+K62+K63+K64+K65</f>
        <v>0</v>
      </c>
      <c r="L58" s="19">
        <f>L61+L62+L63+L64+L65+2524.5+L66</f>
        <v>89901.1</v>
      </c>
      <c r="M58" s="19">
        <f>M59+M61+M62+M63+M64+M65</f>
        <v>0</v>
      </c>
    </row>
    <row r="59" spans="1:15" ht="15.75" x14ac:dyDescent="0.2">
      <c r="A59" s="78"/>
      <c r="B59" s="78"/>
      <c r="C59" s="78"/>
      <c r="D59" s="108"/>
      <c r="E59" s="78"/>
      <c r="F59" s="78"/>
      <c r="G59" s="22" t="s">
        <v>76</v>
      </c>
      <c r="H59" s="1">
        <v>2524.5</v>
      </c>
      <c r="I59" s="1">
        <v>0</v>
      </c>
      <c r="J59" s="1">
        <v>0</v>
      </c>
      <c r="K59" s="1">
        <v>0</v>
      </c>
      <c r="L59" s="1">
        <v>2524.5</v>
      </c>
      <c r="M59" s="17">
        <v>0</v>
      </c>
    </row>
    <row r="60" spans="1:15" ht="45" x14ac:dyDescent="0.2">
      <c r="A60" s="78"/>
      <c r="B60" s="78"/>
      <c r="C60" s="78"/>
      <c r="D60" s="108"/>
      <c r="E60" s="78"/>
      <c r="F60" s="78"/>
      <c r="G60" s="11" t="s">
        <v>75</v>
      </c>
      <c r="H60" s="20">
        <f>J60+K60+L60+M60</f>
        <v>1837.2</v>
      </c>
      <c r="I60" s="20">
        <v>0</v>
      </c>
      <c r="J60" s="20">
        <v>0</v>
      </c>
      <c r="K60" s="20">
        <v>0</v>
      </c>
      <c r="L60" s="20">
        <v>1837.2</v>
      </c>
      <c r="M60" s="21">
        <v>0</v>
      </c>
    </row>
    <row r="61" spans="1:15" ht="15.75" x14ac:dyDescent="0.2">
      <c r="A61" s="78"/>
      <c r="B61" s="78"/>
      <c r="C61" s="78"/>
      <c r="D61" s="108"/>
      <c r="E61" s="78"/>
      <c r="F61" s="78"/>
      <c r="G61" s="22" t="s">
        <v>5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</row>
    <row r="62" spans="1:15" ht="15.75" x14ac:dyDescent="0.25">
      <c r="A62" s="78"/>
      <c r="B62" s="78"/>
      <c r="C62" s="78"/>
      <c r="D62" s="108"/>
      <c r="E62" s="78"/>
      <c r="F62" s="78"/>
      <c r="G62" s="22" t="s">
        <v>1</v>
      </c>
      <c r="H62" s="1">
        <f>J62+K62+L62+M62</f>
        <v>9700</v>
      </c>
      <c r="I62" s="8">
        <v>0</v>
      </c>
      <c r="J62" s="8">
        <v>0</v>
      </c>
      <c r="K62" s="8">
        <v>0</v>
      </c>
      <c r="L62" s="1">
        <v>9700</v>
      </c>
      <c r="M62" s="1">
        <v>0</v>
      </c>
    </row>
    <row r="63" spans="1:15" ht="15.75" x14ac:dyDescent="0.2">
      <c r="A63" s="78"/>
      <c r="B63" s="78"/>
      <c r="C63" s="78"/>
      <c r="D63" s="108"/>
      <c r="E63" s="78"/>
      <c r="F63" s="78"/>
      <c r="G63" s="22" t="s">
        <v>2</v>
      </c>
      <c r="H63" s="1">
        <f>J63+K63+L63+M63</f>
        <v>55770.7</v>
      </c>
      <c r="I63" s="1">
        <v>0</v>
      </c>
      <c r="J63" s="1">
        <v>0</v>
      </c>
      <c r="K63" s="1">
        <v>0</v>
      </c>
      <c r="L63" s="1">
        <v>55770.7</v>
      </c>
      <c r="M63" s="1">
        <v>0</v>
      </c>
    </row>
    <row r="64" spans="1:15" ht="15.75" x14ac:dyDescent="0.2">
      <c r="A64" s="78"/>
      <c r="B64" s="78"/>
      <c r="C64" s="78"/>
      <c r="D64" s="108"/>
      <c r="E64" s="78"/>
      <c r="F64" s="78"/>
      <c r="G64" s="22" t="s">
        <v>3</v>
      </c>
      <c r="H64" s="1">
        <f>J64+K64+L64+M64</f>
        <v>20706</v>
      </c>
      <c r="I64" s="1">
        <v>0</v>
      </c>
      <c r="J64" s="1">
        <v>0</v>
      </c>
      <c r="K64" s="1">
        <v>0</v>
      </c>
      <c r="L64" s="1">
        <f>23684.2-528.2-2450</f>
        <v>20706</v>
      </c>
      <c r="M64" s="1">
        <v>0</v>
      </c>
    </row>
    <row r="65" spans="1:13" ht="15.75" x14ac:dyDescent="0.2">
      <c r="A65" s="78"/>
      <c r="B65" s="78"/>
      <c r="C65" s="78"/>
      <c r="D65" s="108"/>
      <c r="E65" s="78"/>
      <c r="F65" s="78"/>
      <c r="G65" s="22" t="s">
        <v>4</v>
      </c>
      <c r="H65" s="1">
        <f>J65+K65+L65+M65</f>
        <v>1153.0999999999999</v>
      </c>
      <c r="I65" s="1">
        <v>0</v>
      </c>
      <c r="J65" s="1">
        <v>0</v>
      </c>
      <c r="K65" s="1">
        <v>0</v>
      </c>
      <c r="L65" s="1">
        <v>1153.0999999999999</v>
      </c>
      <c r="M65" s="1">
        <v>0</v>
      </c>
    </row>
    <row r="66" spans="1:13" ht="15.75" x14ac:dyDescent="0.2">
      <c r="A66" s="78"/>
      <c r="B66" s="78"/>
      <c r="C66" s="78"/>
      <c r="D66" s="108"/>
      <c r="E66" s="78"/>
      <c r="F66" s="78"/>
      <c r="G66" s="22" t="s">
        <v>23</v>
      </c>
      <c r="H66" s="1">
        <f>J66+K66+L66+M66</f>
        <v>46.800000000000004</v>
      </c>
      <c r="I66" s="1">
        <v>0</v>
      </c>
      <c r="J66" s="1">
        <v>0</v>
      </c>
      <c r="K66" s="1">
        <v>0</v>
      </c>
      <c r="L66" s="1">
        <f>49.2-2.4</f>
        <v>46.800000000000004</v>
      </c>
      <c r="M66" s="1">
        <v>0</v>
      </c>
    </row>
    <row r="67" spans="1:13" ht="15.75" x14ac:dyDescent="0.2">
      <c r="A67" s="78"/>
      <c r="B67" s="78"/>
      <c r="C67" s="78"/>
      <c r="D67" s="108"/>
      <c r="E67" s="78"/>
      <c r="F67" s="78"/>
      <c r="G67" s="22" t="s">
        <v>30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</row>
    <row r="68" spans="1:13" ht="15.75" x14ac:dyDescent="0.2">
      <c r="A68" s="78"/>
      <c r="B68" s="78"/>
      <c r="C68" s="78"/>
      <c r="D68" s="108"/>
      <c r="E68" s="78"/>
      <c r="F68" s="78"/>
      <c r="G68" s="22" t="s">
        <v>31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</row>
    <row r="69" spans="1:13" ht="15.75" x14ac:dyDescent="0.2">
      <c r="A69" s="78"/>
      <c r="B69" s="78"/>
      <c r="C69" s="78"/>
      <c r="D69" s="108"/>
      <c r="E69" s="78"/>
      <c r="F69" s="78"/>
      <c r="G69" s="22" t="s">
        <v>32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</row>
    <row r="70" spans="1:13" ht="15.75" x14ac:dyDescent="0.2">
      <c r="A70" s="78"/>
      <c r="B70" s="78"/>
      <c r="C70" s="78"/>
      <c r="D70" s="108"/>
      <c r="E70" s="78"/>
      <c r="F70" s="78"/>
      <c r="G70" s="22" t="s">
        <v>33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</row>
    <row r="71" spans="1:13" ht="96" customHeight="1" x14ac:dyDescent="0.2">
      <c r="A71" s="78" t="s">
        <v>39</v>
      </c>
      <c r="B71" s="78" t="s">
        <v>12</v>
      </c>
      <c r="C71" s="78" t="s">
        <v>205</v>
      </c>
      <c r="D71" s="106">
        <v>5540</v>
      </c>
      <c r="E71" s="78" t="s">
        <v>154</v>
      </c>
      <c r="F71" s="78" t="s">
        <v>154</v>
      </c>
      <c r="G71" s="22" t="s">
        <v>71</v>
      </c>
      <c r="H71" s="19">
        <v>5540</v>
      </c>
      <c r="I71" s="19">
        <v>0</v>
      </c>
      <c r="J71" s="19">
        <v>0</v>
      </c>
      <c r="K71" s="19">
        <v>5000</v>
      </c>
      <c r="L71" s="19">
        <v>540</v>
      </c>
      <c r="M71" s="19">
        <v>0</v>
      </c>
    </row>
    <row r="72" spans="1:13" ht="15.75" x14ac:dyDescent="0.2">
      <c r="A72" s="78"/>
      <c r="B72" s="78"/>
      <c r="C72" s="78"/>
      <c r="D72" s="106"/>
      <c r="E72" s="78"/>
      <c r="F72" s="78"/>
      <c r="G72" s="22" t="s">
        <v>0</v>
      </c>
      <c r="H72" s="1">
        <v>5540</v>
      </c>
      <c r="I72" s="1">
        <v>0</v>
      </c>
      <c r="J72" s="1">
        <v>0</v>
      </c>
      <c r="K72" s="1">
        <v>5000</v>
      </c>
      <c r="L72" s="1">
        <v>540</v>
      </c>
      <c r="M72" s="1">
        <v>0</v>
      </c>
    </row>
    <row r="73" spans="1:13" ht="15.75" x14ac:dyDescent="0.2">
      <c r="A73" s="78"/>
      <c r="B73" s="78"/>
      <c r="C73" s="78"/>
      <c r="D73" s="106"/>
      <c r="E73" s="78"/>
      <c r="F73" s="78"/>
      <c r="G73" s="22" t="s">
        <v>5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</row>
    <row r="74" spans="1:13" ht="15.75" x14ac:dyDescent="0.2">
      <c r="A74" s="78"/>
      <c r="B74" s="78"/>
      <c r="C74" s="78"/>
      <c r="D74" s="106"/>
      <c r="E74" s="78"/>
      <c r="F74" s="78"/>
      <c r="G74" s="22" t="s">
        <v>1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</row>
    <row r="75" spans="1:13" ht="15.75" x14ac:dyDescent="0.2">
      <c r="A75" s="78"/>
      <c r="B75" s="78"/>
      <c r="C75" s="78"/>
      <c r="D75" s="106"/>
      <c r="E75" s="78"/>
      <c r="F75" s="78"/>
      <c r="G75" s="22" t="s">
        <v>2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</row>
    <row r="76" spans="1:13" ht="15.75" x14ac:dyDescent="0.2">
      <c r="A76" s="78"/>
      <c r="B76" s="78"/>
      <c r="C76" s="78"/>
      <c r="D76" s="106"/>
      <c r="E76" s="78"/>
      <c r="F76" s="78"/>
      <c r="G76" s="22" t="s">
        <v>3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</row>
    <row r="77" spans="1:13" ht="15.75" x14ac:dyDescent="0.2">
      <c r="A77" s="78"/>
      <c r="B77" s="78"/>
      <c r="C77" s="78"/>
      <c r="D77" s="106"/>
      <c r="E77" s="78"/>
      <c r="F77" s="78"/>
      <c r="G77" s="22" t="s">
        <v>4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</row>
    <row r="78" spans="1:13" ht="15.75" x14ac:dyDescent="0.2">
      <c r="A78" s="78"/>
      <c r="B78" s="78"/>
      <c r="C78" s="78"/>
      <c r="D78" s="106"/>
      <c r="E78" s="78"/>
      <c r="F78" s="78"/>
      <c r="G78" s="22" t="s">
        <v>23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</row>
    <row r="79" spans="1:13" ht="15.75" x14ac:dyDescent="0.2">
      <c r="A79" s="78"/>
      <c r="B79" s="78"/>
      <c r="C79" s="78"/>
      <c r="D79" s="106"/>
      <c r="E79" s="78"/>
      <c r="F79" s="78"/>
      <c r="G79" s="22" t="s">
        <v>30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</row>
    <row r="80" spans="1:13" ht="15.75" x14ac:dyDescent="0.2">
      <c r="A80" s="78"/>
      <c r="B80" s="78"/>
      <c r="C80" s="78"/>
      <c r="D80" s="106"/>
      <c r="E80" s="78"/>
      <c r="F80" s="78"/>
      <c r="G80" s="22" t="s">
        <v>31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</row>
    <row r="81" spans="1:15" ht="15.75" x14ac:dyDescent="0.2">
      <c r="A81" s="78"/>
      <c r="B81" s="78"/>
      <c r="C81" s="78"/>
      <c r="D81" s="106"/>
      <c r="E81" s="78"/>
      <c r="F81" s="78"/>
      <c r="G81" s="22" t="s">
        <v>32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</row>
    <row r="82" spans="1:15" ht="15.75" x14ac:dyDescent="0.2">
      <c r="A82" s="78"/>
      <c r="B82" s="78"/>
      <c r="C82" s="78"/>
      <c r="D82" s="106"/>
      <c r="E82" s="78"/>
      <c r="F82" s="78"/>
      <c r="G82" s="22" t="s">
        <v>33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</row>
    <row r="83" spans="1:15" ht="96" customHeight="1" x14ac:dyDescent="0.2">
      <c r="A83" s="78" t="s">
        <v>139</v>
      </c>
      <c r="B83" s="78" t="s">
        <v>183</v>
      </c>
      <c r="C83" s="78" t="s">
        <v>206</v>
      </c>
      <c r="D83" s="78">
        <v>1048500</v>
      </c>
      <c r="E83" s="78" t="s">
        <v>18</v>
      </c>
      <c r="F83" s="78" t="s">
        <v>182</v>
      </c>
      <c r="G83" s="22" t="s">
        <v>71</v>
      </c>
      <c r="H83" s="19">
        <f>H84+H85+H87+H88+H89+H90+H91</f>
        <v>103147.9</v>
      </c>
      <c r="I83" s="19">
        <v>2495.1</v>
      </c>
      <c r="J83" s="19">
        <v>98793.9</v>
      </c>
      <c r="K83" s="19">
        <f>K84+K85+K87+K88+K89+K90</f>
        <v>0</v>
      </c>
      <c r="L83" s="19">
        <f>L84+L87+L88+L89+L90+1200</f>
        <v>4354</v>
      </c>
      <c r="M83" s="19">
        <v>0</v>
      </c>
    </row>
    <row r="84" spans="1:15" ht="15.75" x14ac:dyDescent="0.2">
      <c r="A84" s="78"/>
      <c r="B84" s="78"/>
      <c r="C84" s="78"/>
      <c r="D84" s="78"/>
      <c r="E84" s="78"/>
      <c r="F84" s="78"/>
      <c r="G84" s="22" t="s">
        <v>0</v>
      </c>
      <c r="H84" s="1">
        <f>J84+K84+L84+M84</f>
        <v>101289</v>
      </c>
      <c r="I84" s="1">
        <v>2495.1</v>
      </c>
      <c r="J84" s="1">
        <v>98793.9</v>
      </c>
      <c r="K84" s="1">
        <v>0</v>
      </c>
      <c r="L84" s="1">
        <v>2495.1</v>
      </c>
      <c r="M84" s="1">
        <v>0</v>
      </c>
      <c r="O84" s="24"/>
    </row>
    <row r="85" spans="1:15" ht="15.75" x14ac:dyDescent="0.2">
      <c r="A85" s="78"/>
      <c r="B85" s="78"/>
      <c r="C85" s="78"/>
      <c r="D85" s="78"/>
      <c r="E85" s="78"/>
      <c r="F85" s="78"/>
      <c r="G85" s="22" t="s">
        <v>5</v>
      </c>
      <c r="H85" s="1">
        <v>1200</v>
      </c>
      <c r="I85" s="1">
        <v>0</v>
      </c>
      <c r="J85" s="1">
        <v>0</v>
      </c>
      <c r="K85" s="1">
        <v>0</v>
      </c>
      <c r="L85" s="17">
        <v>1200</v>
      </c>
      <c r="M85" s="17">
        <v>0</v>
      </c>
      <c r="O85" s="9"/>
    </row>
    <row r="86" spans="1:15" ht="45" x14ac:dyDescent="0.2">
      <c r="A86" s="78"/>
      <c r="B86" s="78"/>
      <c r="C86" s="78"/>
      <c r="D86" s="78"/>
      <c r="E86" s="78"/>
      <c r="F86" s="78"/>
      <c r="G86" s="23" t="s">
        <v>75</v>
      </c>
      <c r="H86" s="20">
        <f>K86+L86+M86+J86</f>
        <v>1200</v>
      </c>
      <c r="I86" s="20">
        <v>0</v>
      </c>
      <c r="J86" s="20">
        <v>0</v>
      </c>
      <c r="K86" s="20">
        <v>0</v>
      </c>
      <c r="L86" s="21">
        <v>1200</v>
      </c>
      <c r="M86" s="21">
        <v>0</v>
      </c>
      <c r="O86" s="9"/>
    </row>
    <row r="87" spans="1:15" ht="15.75" x14ac:dyDescent="0.2">
      <c r="A87" s="78"/>
      <c r="B87" s="78"/>
      <c r="C87" s="78"/>
      <c r="D87" s="78"/>
      <c r="E87" s="78"/>
      <c r="F87" s="78"/>
      <c r="G87" s="22" t="s">
        <v>1</v>
      </c>
      <c r="H87" s="1">
        <f>K87+L87+M87+J87</f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</row>
    <row r="88" spans="1:15" ht="15.75" x14ac:dyDescent="0.2">
      <c r="A88" s="78"/>
      <c r="B88" s="78"/>
      <c r="C88" s="78"/>
      <c r="D88" s="78"/>
      <c r="E88" s="78"/>
      <c r="F88" s="78"/>
      <c r="G88" s="22" t="s">
        <v>2</v>
      </c>
      <c r="H88" s="1">
        <f>J88+K88+L88+M88</f>
        <v>600</v>
      </c>
      <c r="I88" s="1">
        <v>0</v>
      </c>
      <c r="J88" s="1">
        <v>0</v>
      </c>
      <c r="K88" s="1">
        <v>0</v>
      </c>
      <c r="L88" s="1">
        <v>600</v>
      </c>
      <c r="M88" s="1">
        <v>0</v>
      </c>
    </row>
    <row r="89" spans="1:15" ht="15.75" x14ac:dyDescent="0.2">
      <c r="A89" s="78"/>
      <c r="B89" s="78"/>
      <c r="C89" s="78"/>
      <c r="D89" s="78"/>
      <c r="E89" s="78"/>
      <c r="F89" s="78"/>
      <c r="G89" s="22" t="s">
        <v>3</v>
      </c>
      <c r="H89" s="1">
        <f>J89+K89+L89+M89</f>
        <v>35.5</v>
      </c>
      <c r="I89" s="1">
        <v>0</v>
      </c>
      <c r="J89" s="1">
        <v>0</v>
      </c>
      <c r="K89" s="1">
        <v>0</v>
      </c>
      <c r="L89" s="1">
        <v>35.5</v>
      </c>
      <c r="M89" s="1">
        <v>0</v>
      </c>
      <c r="O89" s="9"/>
    </row>
    <row r="90" spans="1:15" ht="15.75" x14ac:dyDescent="0.2">
      <c r="A90" s="78"/>
      <c r="B90" s="78"/>
      <c r="C90" s="78"/>
      <c r="D90" s="78"/>
      <c r="E90" s="78"/>
      <c r="F90" s="78"/>
      <c r="G90" s="22" t="s">
        <v>4</v>
      </c>
      <c r="H90" s="1">
        <f>J90+K90+L90+M90</f>
        <v>23.4</v>
      </c>
      <c r="I90" s="1">
        <v>0</v>
      </c>
      <c r="J90" s="1">
        <v>0</v>
      </c>
      <c r="K90" s="1">
        <v>0</v>
      </c>
      <c r="L90" s="1">
        <v>23.4</v>
      </c>
      <c r="M90" s="1">
        <v>0</v>
      </c>
      <c r="O90" s="9"/>
    </row>
    <row r="91" spans="1:15" ht="15.75" x14ac:dyDescent="0.2">
      <c r="A91" s="78"/>
      <c r="B91" s="78"/>
      <c r="C91" s="78"/>
      <c r="D91" s="78"/>
      <c r="E91" s="78"/>
      <c r="F91" s="78"/>
      <c r="G91" s="22" t="s">
        <v>23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O91" s="9"/>
    </row>
    <row r="92" spans="1:15" ht="15.75" x14ac:dyDescent="0.2">
      <c r="A92" s="78"/>
      <c r="B92" s="78"/>
      <c r="C92" s="78"/>
      <c r="D92" s="78"/>
      <c r="E92" s="78"/>
      <c r="F92" s="78"/>
      <c r="G92" s="22" t="s">
        <v>30</v>
      </c>
      <c r="H92" s="1">
        <f>K92+L92</f>
        <v>153.6</v>
      </c>
      <c r="I92" s="1">
        <v>0</v>
      </c>
      <c r="J92" s="1">
        <v>0</v>
      </c>
      <c r="K92" s="1">
        <v>0</v>
      </c>
      <c r="L92" s="1">
        <f>221.5-67.9</f>
        <v>153.6</v>
      </c>
      <c r="M92" s="1">
        <v>0</v>
      </c>
      <c r="O92" s="9"/>
    </row>
    <row r="93" spans="1:15" ht="15.75" x14ac:dyDescent="0.2">
      <c r="A93" s="78"/>
      <c r="B93" s="78"/>
      <c r="C93" s="78"/>
      <c r="D93" s="78"/>
      <c r="E93" s="78"/>
      <c r="F93" s="78"/>
      <c r="G93" s="22" t="s">
        <v>31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O93" s="9"/>
    </row>
    <row r="94" spans="1:15" ht="15.75" x14ac:dyDescent="0.2">
      <c r="A94" s="78"/>
      <c r="B94" s="78"/>
      <c r="C94" s="78"/>
      <c r="D94" s="78"/>
      <c r="E94" s="78"/>
      <c r="F94" s="78"/>
      <c r="G94" s="22" t="s">
        <v>32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O94" s="9"/>
    </row>
    <row r="95" spans="1:15" ht="15.75" x14ac:dyDescent="0.2">
      <c r="A95" s="78"/>
      <c r="B95" s="78"/>
      <c r="C95" s="78"/>
      <c r="D95" s="78"/>
      <c r="E95" s="78"/>
      <c r="F95" s="78"/>
      <c r="G95" s="22" t="s">
        <v>33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O95" s="9"/>
    </row>
    <row r="96" spans="1:15" ht="94.5" customHeight="1" x14ac:dyDescent="0.2">
      <c r="A96" s="78" t="s">
        <v>40</v>
      </c>
      <c r="B96" s="78" t="s">
        <v>12</v>
      </c>
      <c r="C96" s="78" t="s">
        <v>15</v>
      </c>
      <c r="D96" s="78">
        <v>26446</v>
      </c>
      <c r="E96" s="78" t="s">
        <v>18</v>
      </c>
      <c r="F96" s="78" t="s">
        <v>98</v>
      </c>
      <c r="G96" s="22" t="s">
        <v>71</v>
      </c>
      <c r="H96" s="19">
        <f>H97+H98+H99+H100+H101+H102</f>
        <v>12272.3</v>
      </c>
      <c r="I96" s="19">
        <f>I97+I98+I99+I100+I101+I102</f>
        <v>0</v>
      </c>
      <c r="J96" s="19">
        <v>0</v>
      </c>
      <c r="K96" s="19">
        <v>9842.7999999999993</v>
      </c>
      <c r="L96" s="19">
        <f>L97+L98+L99+L100+L101+L102</f>
        <v>2429.5</v>
      </c>
      <c r="M96" s="19">
        <v>0</v>
      </c>
    </row>
    <row r="97" spans="1:15" ht="15.75" x14ac:dyDescent="0.2">
      <c r="A97" s="78"/>
      <c r="B97" s="78"/>
      <c r="C97" s="78"/>
      <c r="D97" s="78"/>
      <c r="E97" s="78"/>
      <c r="F97" s="78"/>
      <c r="G97" s="22" t="s">
        <v>0</v>
      </c>
      <c r="H97" s="1">
        <f>J97+K97+L97+M97</f>
        <v>12243.8</v>
      </c>
      <c r="I97" s="1">
        <f>I98+I99+I100+I101+I102</f>
        <v>0</v>
      </c>
      <c r="J97" s="1">
        <v>0</v>
      </c>
      <c r="K97" s="1">
        <v>9842.7999999999993</v>
      </c>
      <c r="L97" s="1">
        <v>2401</v>
      </c>
      <c r="M97" s="1">
        <v>0</v>
      </c>
    </row>
    <row r="98" spans="1:15" ht="15.75" x14ac:dyDescent="0.2">
      <c r="A98" s="78"/>
      <c r="B98" s="78"/>
      <c r="C98" s="78"/>
      <c r="D98" s="78"/>
      <c r="E98" s="78"/>
      <c r="F98" s="78"/>
      <c r="G98" s="22" t="s">
        <v>5</v>
      </c>
      <c r="H98" s="6">
        <v>17.5</v>
      </c>
      <c r="I98" s="17">
        <v>0</v>
      </c>
      <c r="J98" s="17">
        <v>0</v>
      </c>
      <c r="K98" s="17">
        <v>0</v>
      </c>
      <c r="L98" s="6">
        <v>17.5</v>
      </c>
      <c r="M98" s="17">
        <v>0</v>
      </c>
    </row>
    <row r="99" spans="1:15" ht="15.75" x14ac:dyDescent="0.2">
      <c r="A99" s="78"/>
      <c r="B99" s="78"/>
      <c r="C99" s="78"/>
      <c r="D99" s="78"/>
      <c r="E99" s="78"/>
      <c r="F99" s="78"/>
      <c r="G99" s="22" t="s">
        <v>1</v>
      </c>
      <c r="H99" s="17">
        <v>11</v>
      </c>
      <c r="I99" s="17">
        <v>0</v>
      </c>
      <c r="J99" s="17">
        <v>0</v>
      </c>
      <c r="K99" s="17">
        <v>0</v>
      </c>
      <c r="L99" s="17">
        <v>11</v>
      </c>
      <c r="M99" s="17">
        <v>0</v>
      </c>
    </row>
    <row r="100" spans="1:15" ht="15.75" x14ac:dyDescent="0.2">
      <c r="A100" s="78"/>
      <c r="B100" s="78"/>
      <c r="C100" s="78"/>
      <c r="D100" s="78"/>
      <c r="E100" s="78"/>
      <c r="F100" s="78"/>
      <c r="G100" s="22" t="s">
        <v>2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</row>
    <row r="101" spans="1:15" ht="15.75" x14ac:dyDescent="0.2">
      <c r="A101" s="78"/>
      <c r="B101" s="78"/>
      <c r="C101" s="78"/>
      <c r="D101" s="78"/>
      <c r="E101" s="78"/>
      <c r="F101" s="78"/>
      <c r="G101" s="22" t="s">
        <v>3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</row>
    <row r="102" spans="1:15" ht="15.75" x14ac:dyDescent="0.2">
      <c r="A102" s="78"/>
      <c r="B102" s="78"/>
      <c r="C102" s="78"/>
      <c r="D102" s="78"/>
      <c r="E102" s="78"/>
      <c r="F102" s="78"/>
      <c r="G102" s="22" t="s">
        <v>4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</row>
    <row r="103" spans="1:15" ht="15.75" x14ac:dyDescent="0.2">
      <c r="A103" s="78"/>
      <c r="B103" s="78"/>
      <c r="C103" s="78"/>
      <c r="D103" s="78"/>
      <c r="E103" s="78"/>
      <c r="F103" s="78"/>
      <c r="G103" s="22" t="s">
        <v>23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</row>
    <row r="104" spans="1:15" ht="15.75" x14ac:dyDescent="0.2">
      <c r="A104" s="78"/>
      <c r="B104" s="78"/>
      <c r="C104" s="78"/>
      <c r="D104" s="78"/>
      <c r="E104" s="78"/>
      <c r="F104" s="78"/>
      <c r="G104" s="22" t="s">
        <v>30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</row>
    <row r="105" spans="1:15" ht="15.75" x14ac:dyDescent="0.2">
      <c r="A105" s="78"/>
      <c r="B105" s="78"/>
      <c r="C105" s="78"/>
      <c r="D105" s="78"/>
      <c r="E105" s="78"/>
      <c r="F105" s="78"/>
      <c r="G105" s="22" t="s">
        <v>31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</row>
    <row r="106" spans="1:15" ht="15.75" x14ac:dyDescent="0.2">
      <c r="A106" s="78"/>
      <c r="B106" s="78"/>
      <c r="C106" s="78"/>
      <c r="D106" s="78"/>
      <c r="E106" s="78"/>
      <c r="F106" s="78"/>
      <c r="G106" s="22" t="s">
        <v>32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</row>
    <row r="107" spans="1:15" ht="15.75" x14ac:dyDescent="0.2">
      <c r="A107" s="78"/>
      <c r="B107" s="78"/>
      <c r="C107" s="78"/>
      <c r="D107" s="78"/>
      <c r="E107" s="78"/>
      <c r="F107" s="78"/>
      <c r="G107" s="22" t="s">
        <v>33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</row>
    <row r="108" spans="1:15" ht="96.75" customHeight="1" x14ac:dyDescent="0.2">
      <c r="A108" s="78" t="s">
        <v>41</v>
      </c>
      <c r="B108" s="78" t="s">
        <v>12</v>
      </c>
      <c r="C108" s="78" t="s">
        <v>16</v>
      </c>
      <c r="D108" s="106">
        <v>3488.1</v>
      </c>
      <c r="E108" s="78" t="s">
        <v>18</v>
      </c>
      <c r="F108" s="78" t="s">
        <v>63</v>
      </c>
      <c r="G108" s="22" t="s">
        <v>71</v>
      </c>
      <c r="H108" s="19">
        <f t="shared" ref="H108:M108" si="13">H109+H110+H111+H112+H113+H114</f>
        <v>3488.1</v>
      </c>
      <c r="I108" s="19">
        <f t="shared" si="13"/>
        <v>0</v>
      </c>
      <c r="J108" s="19">
        <f t="shared" si="13"/>
        <v>0</v>
      </c>
      <c r="K108" s="19">
        <f t="shared" si="13"/>
        <v>2692</v>
      </c>
      <c r="L108" s="19">
        <f t="shared" si="13"/>
        <v>796.1</v>
      </c>
      <c r="M108" s="19">
        <f t="shared" si="13"/>
        <v>0</v>
      </c>
      <c r="O108" s="9"/>
    </row>
    <row r="109" spans="1:15" ht="15.75" x14ac:dyDescent="0.2">
      <c r="A109" s="78"/>
      <c r="B109" s="78"/>
      <c r="C109" s="78"/>
      <c r="D109" s="106"/>
      <c r="E109" s="78"/>
      <c r="F109" s="78"/>
      <c r="G109" s="22" t="s">
        <v>0</v>
      </c>
      <c r="H109" s="1">
        <f>J109+K109+L109+M109</f>
        <v>3088.1</v>
      </c>
      <c r="I109" s="1">
        <v>0</v>
      </c>
      <c r="J109" s="1">
        <v>0</v>
      </c>
      <c r="K109" s="1">
        <v>2692</v>
      </c>
      <c r="L109" s="1">
        <v>396.1</v>
      </c>
      <c r="M109" s="1">
        <v>0</v>
      </c>
    </row>
    <row r="110" spans="1:15" ht="15.75" x14ac:dyDescent="0.2">
      <c r="A110" s="78"/>
      <c r="B110" s="78"/>
      <c r="C110" s="78"/>
      <c r="D110" s="106"/>
      <c r="E110" s="78"/>
      <c r="F110" s="78"/>
      <c r="G110" s="22" t="s">
        <v>5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</row>
    <row r="111" spans="1:15" ht="15.75" x14ac:dyDescent="0.2">
      <c r="A111" s="78"/>
      <c r="B111" s="78"/>
      <c r="C111" s="78"/>
      <c r="D111" s="106"/>
      <c r="E111" s="78"/>
      <c r="F111" s="78"/>
      <c r="G111" s="22" t="s">
        <v>1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</row>
    <row r="112" spans="1:15" ht="15.75" x14ac:dyDescent="0.2">
      <c r="A112" s="78"/>
      <c r="B112" s="78"/>
      <c r="C112" s="78"/>
      <c r="D112" s="106"/>
      <c r="E112" s="78"/>
      <c r="F112" s="78"/>
      <c r="G112" s="22" t="s">
        <v>2</v>
      </c>
      <c r="H112" s="1">
        <f>J112+K112+L112+M112</f>
        <v>400</v>
      </c>
      <c r="I112" s="1">
        <v>0</v>
      </c>
      <c r="J112" s="1">
        <v>0</v>
      </c>
      <c r="K112" s="1">
        <v>0</v>
      </c>
      <c r="L112" s="1">
        <v>400</v>
      </c>
      <c r="M112" s="1">
        <v>0</v>
      </c>
    </row>
    <row r="113" spans="1:13" ht="15.75" x14ac:dyDescent="0.2">
      <c r="A113" s="78"/>
      <c r="B113" s="78"/>
      <c r="C113" s="78"/>
      <c r="D113" s="106"/>
      <c r="E113" s="78"/>
      <c r="F113" s="78"/>
      <c r="G113" s="22" t="s">
        <v>3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</row>
    <row r="114" spans="1:13" ht="15.75" x14ac:dyDescent="0.2">
      <c r="A114" s="78"/>
      <c r="B114" s="78"/>
      <c r="C114" s="78"/>
      <c r="D114" s="106"/>
      <c r="E114" s="78"/>
      <c r="F114" s="78"/>
      <c r="G114" s="22" t="s">
        <v>4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</row>
    <row r="115" spans="1:13" ht="15.75" x14ac:dyDescent="0.2">
      <c r="A115" s="78"/>
      <c r="B115" s="78"/>
      <c r="C115" s="78"/>
      <c r="D115" s="106"/>
      <c r="E115" s="78"/>
      <c r="F115" s="78"/>
      <c r="G115" s="22" t="s">
        <v>23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13" ht="15.75" x14ac:dyDescent="0.2">
      <c r="A116" s="78"/>
      <c r="B116" s="78"/>
      <c r="C116" s="78"/>
      <c r="D116" s="106"/>
      <c r="E116" s="78"/>
      <c r="F116" s="78"/>
      <c r="G116" s="22" t="s">
        <v>30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</row>
    <row r="117" spans="1:13" ht="15.75" x14ac:dyDescent="0.2">
      <c r="A117" s="78"/>
      <c r="B117" s="78"/>
      <c r="C117" s="78"/>
      <c r="D117" s="106"/>
      <c r="E117" s="78"/>
      <c r="F117" s="78"/>
      <c r="G117" s="22" t="s">
        <v>31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</row>
    <row r="118" spans="1:13" ht="15.75" x14ac:dyDescent="0.2">
      <c r="A118" s="78"/>
      <c r="B118" s="78"/>
      <c r="C118" s="78"/>
      <c r="D118" s="106"/>
      <c r="E118" s="78"/>
      <c r="F118" s="78"/>
      <c r="G118" s="22" t="s">
        <v>32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</row>
    <row r="119" spans="1:13" ht="15.75" x14ac:dyDescent="0.2">
      <c r="A119" s="78"/>
      <c r="B119" s="78"/>
      <c r="C119" s="78"/>
      <c r="D119" s="106"/>
      <c r="E119" s="78"/>
      <c r="F119" s="78"/>
      <c r="G119" s="22" t="s">
        <v>33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</row>
    <row r="120" spans="1:13" ht="95.25" customHeight="1" x14ac:dyDescent="0.2">
      <c r="A120" s="85" t="s">
        <v>102</v>
      </c>
      <c r="B120" s="85"/>
      <c r="C120" s="85"/>
      <c r="D120" s="85"/>
      <c r="E120" s="85"/>
      <c r="F120" s="85"/>
      <c r="G120" s="22" t="s">
        <v>71</v>
      </c>
      <c r="H120" s="19">
        <f>H121+H122+H123+H124+H125+H127+H128+H129+H130+H132+H133</f>
        <v>333387.40000000002</v>
      </c>
      <c r="I120" s="19">
        <f>I121+I122+I123+I124+I125+I127</f>
        <v>0</v>
      </c>
      <c r="J120" s="19">
        <v>0</v>
      </c>
      <c r="K120" s="19">
        <f>K121+K122+K123+K124+K125+K127+K128+K129+K130+K132+K133</f>
        <v>307633.30000000005</v>
      </c>
      <c r="L120" s="19">
        <f>L121+L122+L123+L124+L125+L127+L128+L129+L130+L132+L133</f>
        <v>25754.100000000002</v>
      </c>
      <c r="M120" s="19">
        <v>0</v>
      </c>
    </row>
    <row r="121" spans="1:13" ht="15.75" customHeight="1" x14ac:dyDescent="0.2">
      <c r="A121" s="86"/>
      <c r="B121" s="86"/>
      <c r="C121" s="86"/>
      <c r="D121" s="86"/>
      <c r="E121" s="86"/>
      <c r="F121" s="86"/>
      <c r="G121" s="22" t="s">
        <v>0</v>
      </c>
      <c r="H121" s="1">
        <f>J121+K121+L121+M121</f>
        <v>0</v>
      </c>
      <c r="I121" s="1">
        <v>0</v>
      </c>
      <c r="J121" s="1">
        <f t="shared" ref="J121:M125" si="14">J135</f>
        <v>0</v>
      </c>
      <c r="K121" s="1">
        <f t="shared" si="14"/>
        <v>0</v>
      </c>
      <c r="L121" s="1">
        <f t="shared" si="14"/>
        <v>0</v>
      </c>
      <c r="M121" s="1">
        <f t="shared" si="14"/>
        <v>0</v>
      </c>
    </row>
    <row r="122" spans="1:13" ht="15.75" customHeight="1" x14ac:dyDescent="0.2">
      <c r="A122" s="86"/>
      <c r="B122" s="86"/>
      <c r="C122" s="86"/>
      <c r="D122" s="86"/>
      <c r="E122" s="86"/>
      <c r="F122" s="86"/>
      <c r="G122" s="22" t="s">
        <v>5</v>
      </c>
      <c r="H122" s="1">
        <f>J122+K122+L122+M122</f>
        <v>0</v>
      </c>
      <c r="I122" s="1">
        <v>0</v>
      </c>
      <c r="J122" s="1">
        <f t="shared" si="14"/>
        <v>0</v>
      </c>
      <c r="K122" s="1">
        <f t="shared" si="14"/>
        <v>0</v>
      </c>
      <c r="L122" s="1">
        <f t="shared" si="14"/>
        <v>0</v>
      </c>
      <c r="M122" s="1">
        <f t="shared" si="14"/>
        <v>0</v>
      </c>
    </row>
    <row r="123" spans="1:13" ht="15.75" customHeight="1" x14ac:dyDescent="0.2">
      <c r="A123" s="86"/>
      <c r="B123" s="86"/>
      <c r="C123" s="86"/>
      <c r="D123" s="86"/>
      <c r="E123" s="86"/>
      <c r="F123" s="86"/>
      <c r="G123" s="22" t="s">
        <v>1</v>
      </c>
      <c r="H123" s="1">
        <f>J123+K123+L123+M123</f>
        <v>0</v>
      </c>
      <c r="I123" s="1">
        <v>0</v>
      </c>
      <c r="J123" s="1">
        <f t="shared" si="14"/>
        <v>0</v>
      </c>
      <c r="K123" s="1">
        <f t="shared" si="14"/>
        <v>0</v>
      </c>
      <c r="L123" s="1">
        <f t="shared" si="14"/>
        <v>0</v>
      </c>
      <c r="M123" s="1">
        <f t="shared" si="14"/>
        <v>0</v>
      </c>
    </row>
    <row r="124" spans="1:13" ht="15.75" customHeight="1" x14ac:dyDescent="0.2">
      <c r="A124" s="86"/>
      <c r="B124" s="86"/>
      <c r="C124" s="86"/>
      <c r="D124" s="86"/>
      <c r="E124" s="86"/>
      <c r="F124" s="86"/>
      <c r="G124" s="22" t="s">
        <v>2</v>
      </c>
      <c r="H124" s="1">
        <f>J124+K124+L124+M124</f>
        <v>12519.599999999999</v>
      </c>
      <c r="I124" s="1">
        <v>0</v>
      </c>
      <c r="J124" s="1">
        <f t="shared" si="14"/>
        <v>0</v>
      </c>
      <c r="K124" s="1">
        <f>K138</f>
        <v>11376.3</v>
      </c>
      <c r="L124" s="1">
        <f t="shared" si="14"/>
        <v>1143.3</v>
      </c>
      <c r="M124" s="1">
        <f t="shared" si="14"/>
        <v>0</v>
      </c>
    </row>
    <row r="125" spans="1:13" ht="15.75" customHeight="1" x14ac:dyDescent="0.2">
      <c r="A125" s="86"/>
      <c r="B125" s="86"/>
      <c r="C125" s="86"/>
      <c r="D125" s="86"/>
      <c r="E125" s="86"/>
      <c r="F125" s="86"/>
      <c r="G125" s="22" t="s">
        <v>78</v>
      </c>
      <c r="H125" s="1">
        <f>J125+K125+L125+M125</f>
        <v>3569.2</v>
      </c>
      <c r="I125" s="1">
        <v>0</v>
      </c>
      <c r="J125" s="1">
        <f t="shared" si="14"/>
        <v>0</v>
      </c>
      <c r="K125" s="1">
        <f t="shared" si="14"/>
        <v>3326</v>
      </c>
      <c r="L125" s="1">
        <f t="shared" si="14"/>
        <v>243.2</v>
      </c>
      <c r="M125" s="1">
        <f t="shared" si="14"/>
        <v>0</v>
      </c>
    </row>
    <row r="126" spans="1:13" ht="47.25" customHeight="1" x14ac:dyDescent="0.2">
      <c r="A126" s="86"/>
      <c r="B126" s="86"/>
      <c r="C126" s="86"/>
      <c r="D126" s="86"/>
      <c r="E126" s="86"/>
      <c r="F126" s="86"/>
      <c r="G126" s="11" t="s">
        <v>80</v>
      </c>
      <c r="H126" s="20">
        <f>J126+K126+L126</f>
        <v>3569.2</v>
      </c>
      <c r="I126" s="25">
        <v>0</v>
      </c>
      <c r="J126" s="21">
        <v>0</v>
      </c>
      <c r="K126" s="21">
        <v>3326</v>
      </c>
      <c r="L126" s="21">
        <v>243.2</v>
      </c>
      <c r="M126" s="21">
        <v>0</v>
      </c>
    </row>
    <row r="127" spans="1:13" ht="15.75" customHeight="1" x14ac:dyDescent="0.2">
      <c r="A127" s="86"/>
      <c r="B127" s="86"/>
      <c r="C127" s="86"/>
      <c r="D127" s="86"/>
      <c r="E127" s="86"/>
      <c r="F127" s="86"/>
      <c r="G127" s="22" t="s">
        <v>4</v>
      </c>
      <c r="H127" s="1">
        <f t="shared" ref="H127:H133" si="15">J127+K127+L127+M127</f>
        <v>116419.90000000001</v>
      </c>
      <c r="I127" s="1">
        <v>0</v>
      </c>
      <c r="J127" s="1">
        <f>J141</f>
        <v>0</v>
      </c>
      <c r="K127" s="26">
        <f>K141+K153+K165+K177+K189</f>
        <v>109434.8</v>
      </c>
      <c r="L127" s="26">
        <f>L141+L153+L165+L177+L189</f>
        <v>6985.1</v>
      </c>
      <c r="M127" s="17">
        <f>M141</f>
        <v>0</v>
      </c>
    </row>
    <row r="128" spans="1:13" ht="16.5" customHeight="1" x14ac:dyDescent="0.2">
      <c r="A128" s="86"/>
      <c r="B128" s="86"/>
      <c r="C128" s="86"/>
      <c r="D128" s="86"/>
      <c r="E128" s="86"/>
      <c r="F128" s="86"/>
      <c r="G128" s="22" t="s">
        <v>23</v>
      </c>
      <c r="H128" s="1">
        <f>J128+K128+L128+M128</f>
        <v>13107.3</v>
      </c>
      <c r="I128" s="1">
        <v>0</v>
      </c>
      <c r="J128" s="1">
        <v>0</v>
      </c>
      <c r="K128" s="26">
        <f>K142+K154+K166+K178+K190</f>
        <v>10227</v>
      </c>
      <c r="L128" s="26">
        <f>L142+L154+L166+L178+L190</f>
        <v>2880.3</v>
      </c>
      <c r="M128" s="17">
        <v>0</v>
      </c>
    </row>
    <row r="129" spans="1:13" ht="16.5" customHeight="1" x14ac:dyDescent="0.2">
      <c r="A129" s="86"/>
      <c r="B129" s="86"/>
      <c r="C129" s="86"/>
      <c r="D129" s="86"/>
      <c r="E129" s="86"/>
      <c r="F129" s="86"/>
      <c r="G129" s="22" t="s">
        <v>30</v>
      </c>
      <c r="H129" s="1">
        <f t="shared" si="15"/>
        <v>15700.2</v>
      </c>
      <c r="I129" s="1">
        <v>0</v>
      </c>
      <c r="J129" s="1">
        <v>0</v>
      </c>
      <c r="K129" s="1">
        <f>K143+K155+K167+K179+K203+K215</f>
        <v>14758.2</v>
      </c>
      <c r="L129" s="1">
        <f>L143+L155+L167+L179+L203+L215</f>
        <v>942</v>
      </c>
      <c r="M129" s="17">
        <v>0</v>
      </c>
    </row>
    <row r="130" spans="1:13" ht="16.5" customHeight="1" x14ac:dyDescent="0.2">
      <c r="A130" s="86"/>
      <c r="B130" s="86"/>
      <c r="C130" s="86"/>
      <c r="D130" s="86"/>
      <c r="E130" s="86"/>
      <c r="F130" s="86"/>
      <c r="G130" s="22" t="s">
        <v>178</v>
      </c>
      <c r="H130" s="1">
        <f t="shared" si="15"/>
        <v>124697.8</v>
      </c>
      <c r="I130" s="1">
        <f>I229</f>
        <v>26782.400000000001</v>
      </c>
      <c r="J130" s="1">
        <v>0</v>
      </c>
      <c r="K130" s="1">
        <f>K144+K156+K168+K180+K204+K216+K229+K241</f>
        <v>117077.8</v>
      </c>
      <c r="L130" s="1">
        <f>L144+L156+L168+L180+L204+L216+L229+L241</f>
        <v>7619.9999999999991</v>
      </c>
      <c r="M130" s="17">
        <v>0</v>
      </c>
    </row>
    <row r="131" spans="1:13" ht="36.75" customHeight="1" x14ac:dyDescent="0.2">
      <c r="A131" s="86"/>
      <c r="B131" s="86"/>
      <c r="C131" s="86"/>
      <c r="D131" s="86"/>
      <c r="E131" s="86"/>
      <c r="F131" s="86"/>
      <c r="G131" s="11" t="s">
        <v>80</v>
      </c>
      <c r="H131" s="27">
        <f t="shared" si="15"/>
        <v>10990</v>
      </c>
      <c r="I131" s="27">
        <f>I216</f>
        <v>0</v>
      </c>
      <c r="J131" s="1">
        <v>0</v>
      </c>
      <c r="K131" s="27">
        <f>K216</f>
        <v>10330.6</v>
      </c>
      <c r="L131" s="27">
        <f>L216</f>
        <v>659.4</v>
      </c>
      <c r="M131" s="17">
        <v>0</v>
      </c>
    </row>
    <row r="132" spans="1:13" ht="16.5" customHeight="1" x14ac:dyDescent="0.2">
      <c r="A132" s="86"/>
      <c r="B132" s="86"/>
      <c r="C132" s="86"/>
      <c r="D132" s="86"/>
      <c r="E132" s="86"/>
      <c r="F132" s="86"/>
      <c r="G132" s="22" t="s">
        <v>32</v>
      </c>
      <c r="H132" s="17">
        <f>J132+K132+L132+M132</f>
        <v>47373.399999999994</v>
      </c>
      <c r="I132" s="17">
        <f>I254</f>
        <v>36577.899999999994</v>
      </c>
      <c r="J132" s="17">
        <v>0</v>
      </c>
      <c r="K132" s="1">
        <f>K242+K254</f>
        <v>41433.199999999997</v>
      </c>
      <c r="L132" s="17">
        <f>L242+L254</f>
        <v>5940.2</v>
      </c>
      <c r="M132" s="17">
        <v>0</v>
      </c>
    </row>
    <row r="133" spans="1:13" ht="16.5" customHeight="1" x14ac:dyDescent="0.2">
      <c r="A133" s="87"/>
      <c r="B133" s="87"/>
      <c r="C133" s="87"/>
      <c r="D133" s="87"/>
      <c r="E133" s="87"/>
      <c r="F133" s="87"/>
      <c r="G133" s="22" t="s">
        <v>33</v>
      </c>
      <c r="H133" s="17">
        <f t="shared" si="15"/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</row>
    <row r="134" spans="1:13" ht="95.25" customHeight="1" x14ac:dyDescent="0.2">
      <c r="A134" s="78" t="s">
        <v>47</v>
      </c>
      <c r="B134" s="78" t="s">
        <v>12</v>
      </c>
      <c r="C134" s="78" t="s">
        <v>28</v>
      </c>
      <c r="D134" s="78">
        <v>12519.599999999999</v>
      </c>
      <c r="E134" s="78" t="s">
        <v>20</v>
      </c>
      <c r="F134" s="78" t="s">
        <v>64</v>
      </c>
      <c r="G134" s="22" t="s">
        <v>72</v>
      </c>
      <c r="H134" s="19">
        <f>H135+H136+H137+H138+H139+H141</f>
        <v>16088.8</v>
      </c>
      <c r="I134" s="19">
        <f>I135+I136+I137+I138+I139+I141</f>
        <v>0</v>
      </c>
      <c r="J134" s="19">
        <v>0</v>
      </c>
      <c r="K134" s="19">
        <f>K135+K136+K137+K138+K139+K141</f>
        <v>14702.3</v>
      </c>
      <c r="L134" s="19">
        <f>L135+L136+L137+L138+L139+L141</f>
        <v>1386.5</v>
      </c>
      <c r="M134" s="19">
        <v>0</v>
      </c>
    </row>
    <row r="135" spans="1:13" ht="15.75" customHeight="1" x14ac:dyDescent="0.2">
      <c r="A135" s="78"/>
      <c r="B135" s="78"/>
      <c r="C135" s="78"/>
      <c r="D135" s="78"/>
      <c r="E135" s="78"/>
      <c r="F135" s="78"/>
      <c r="G135" s="22" t="s">
        <v>0</v>
      </c>
      <c r="H135" s="1">
        <f>J135+K135+L135</f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</row>
    <row r="136" spans="1:13" ht="15.75" customHeight="1" x14ac:dyDescent="0.2">
      <c r="A136" s="78"/>
      <c r="B136" s="78"/>
      <c r="C136" s="78"/>
      <c r="D136" s="78"/>
      <c r="E136" s="78"/>
      <c r="F136" s="78"/>
      <c r="G136" s="22" t="s">
        <v>5</v>
      </c>
      <c r="H136" s="1">
        <f>J136+K136+L136</f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</row>
    <row r="137" spans="1:13" ht="15.75" customHeight="1" x14ac:dyDescent="0.2">
      <c r="A137" s="78"/>
      <c r="B137" s="78"/>
      <c r="C137" s="78"/>
      <c r="D137" s="78"/>
      <c r="E137" s="78"/>
      <c r="F137" s="78"/>
      <c r="G137" s="22" t="s">
        <v>1</v>
      </c>
      <c r="H137" s="1">
        <f>J137+K137+L137</f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</row>
    <row r="138" spans="1:13" ht="15.75" customHeight="1" x14ac:dyDescent="0.25">
      <c r="A138" s="78"/>
      <c r="B138" s="78"/>
      <c r="C138" s="78"/>
      <c r="D138" s="78"/>
      <c r="E138" s="78"/>
      <c r="F138" s="78"/>
      <c r="G138" s="22" t="s">
        <v>2</v>
      </c>
      <c r="H138" s="1">
        <f>J138+K138+L138+M138</f>
        <v>12519.599999999999</v>
      </c>
      <c r="I138" s="1">
        <v>0</v>
      </c>
      <c r="J138" s="1">
        <v>0</v>
      </c>
      <c r="K138" s="28">
        <v>11376.3</v>
      </c>
      <c r="L138" s="28">
        <v>1143.3</v>
      </c>
      <c r="M138" s="1">
        <v>0</v>
      </c>
    </row>
    <row r="139" spans="1:13" ht="15.75" customHeight="1" x14ac:dyDescent="0.25">
      <c r="A139" s="78"/>
      <c r="B139" s="78"/>
      <c r="C139" s="78"/>
      <c r="D139" s="78"/>
      <c r="E139" s="78"/>
      <c r="F139" s="78"/>
      <c r="G139" s="22" t="s">
        <v>78</v>
      </c>
      <c r="H139" s="1">
        <f>J139+K139+L139</f>
        <v>3569.2</v>
      </c>
      <c r="I139" s="29">
        <v>0</v>
      </c>
      <c r="J139" s="1">
        <v>0</v>
      </c>
      <c r="K139" s="1">
        <v>3326</v>
      </c>
      <c r="L139" s="28">
        <v>243.2</v>
      </c>
      <c r="M139" s="1">
        <v>0</v>
      </c>
    </row>
    <row r="140" spans="1:13" ht="32.25" customHeight="1" x14ac:dyDescent="0.2">
      <c r="A140" s="78"/>
      <c r="B140" s="78"/>
      <c r="C140" s="78"/>
      <c r="D140" s="78"/>
      <c r="E140" s="78"/>
      <c r="F140" s="78"/>
      <c r="G140" s="23" t="s">
        <v>77</v>
      </c>
      <c r="H140" s="20">
        <f>J140+K140+L140</f>
        <v>3569.2</v>
      </c>
      <c r="I140" s="25">
        <v>0</v>
      </c>
      <c r="J140" s="21">
        <v>0</v>
      </c>
      <c r="K140" s="21">
        <v>3326</v>
      </c>
      <c r="L140" s="21">
        <v>243.2</v>
      </c>
      <c r="M140" s="21">
        <v>0</v>
      </c>
    </row>
    <row r="141" spans="1:13" ht="15.75" customHeight="1" x14ac:dyDescent="0.2">
      <c r="A141" s="78"/>
      <c r="B141" s="78"/>
      <c r="C141" s="78"/>
      <c r="D141" s="78"/>
      <c r="E141" s="78"/>
      <c r="F141" s="78"/>
      <c r="G141" s="22" t="s">
        <v>4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</row>
    <row r="142" spans="1:13" ht="16.5" customHeight="1" x14ac:dyDescent="0.2">
      <c r="A142" s="78"/>
      <c r="B142" s="78"/>
      <c r="C142" s="78"/>
      <c r="D142" s="78"/>
      <c r="E142" s="78"/>
      <c r="F142" s="78"/>
      <c r="G142" s="22" t="s">
        <v>23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</row>
    <row r="143" spans="1:13" ht="16.5" customHeight="1" x14ac:dyDescent="0.2">
      <c r="A143" s="78"/>
      <c r="B143" s="78"/>
      <c r="C143" s="78"/>
      <c r="D143" s="78"/>
      <c r="E143" s="78"/>
      <c r="F143" s="78"/>
      <c r="G143" s="22" t="s">
        <v>30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</row>
    <row r="144" spans="1:13" ht="16.5" customHeight="1" x14ac:dyDescent="0.2">
      <c r="A144" s="78"/>
      <c r="B144" s="78"/>
      <c r="C144" s="78"/>
      <c r="D144" s="78"/>
      <c r="E144" s="78"/>
      <c r="F144" s="78"/>
      <c r="G144" s="22" t="s">
        <v>31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</row>
    <row r="145" spans="1:13" ht="16.5" customHeight="1" x14ac:dyDescent="0.2">
      <c r="A145" s="78"/>
      <c r="B145" s="78"/>
      <c r="C145" s="78"/>
      <c r="D145" s="78"/>
      <c r="E145" s="78"/>
      <c r="F145" s="78"/>
      <c r="G145" s="22" t="s">
        <v>32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</row>
    <row r="146" spans="1:13" ht="16.5" customHeight="1" x14ac:dyDescent="0.2">
      <c r="A146" s="78"/>
      <c r="B146" s="78"/>
      <c r="C146" s="78"/>
      <c r="D146" s="78"/>
      <c r="E146" s="78"/>
      <c r="F146" s="78"/>
      <c r="G146" s="22" t="s">
        <v>33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</row>
    <row r="147" spans="1:13" ht="95.25" customHeight="1" x14ac:dyDescent="0.2">
      <c r="A147" s="78" t="s">
        <v>84</v>
      </c>
      <c r="B147" s="78" t="s">
        <v>12</v>
      </c>
      <c r="C147" s="78" t="s">
        <v>87</v>
      </c>
      <c r="D147" s="106">
        <v>2657.4</v>
      </c>
      <c r="E147" s="78" t="s">
        <v>155</v>
      </c>
      <c r="F147" s="78" t="s">
        <v>156</v>
      </c>
      <c r="G147" s="22" t="s">
        <v>72</v>
      </c>
      <c r="H147" s="19">
        <f>H148+H149+H150+H151+H152+H153</f>
        <v>2657.4</v>
      </c>
      <c r="I147" s="19">
        <f>I148+I149+I150+I151+I152+I153</f>
        <v>0</v>
      </c>
      <c r="J147" s="19">
        <v>0</v>
      </c>
      <c r="K147" s="19">
        <f>K148+K149+K150+K151+K152+K153</f>
        <v>2498</v>
      </c>
      <c r="L147" s="19">
        <f>L148+L149+L150+L151+L152+L153</f>
        <v>159.4</v>
      </c>
      <c r="M147" s="19">
        <v>0</v>
      </c>
    </row>
    <row r="148" spans="1:13" ht="15.75" customHeight="1" x14ac:dyDescent="0.2">
      <c r="A148" s="78"/>
      <c r="B148" s="78"/>
      <c r="C148" s="78"/>
      <c r="D148" s="78"/>
      <c r="E148" s="78"/>
      <c r="F148" s="78"/>
      <c r="G148" s="22" t="s">
        <v>0</v>
      </c>
      <c r="H148" s="1">
        <f>J148+K148+L148</f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</row>
    <row r="149" spans="1:13" ht="15.75" customHeight="1" x14ac:dyDescent="0.2">
      <c r="A149" s="78"/>
      <c r="B149" s="78"/>
      <c r="C149" s="78"/>
      <c r="D149" s="78"/>
      <c r="E149" s="78"/>
      <c r="F149" s="78"/>
      <c r="G149" s="22" t="s">
        <v>5</v>
      </c>
      <c r="H149" s="1">
        <f>J149+K149+L149</f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</row>
    <row r="150" spans="1:13" ht="15.75" customHeight="1" x14ac:dyDescent="0.2">
      <c r="A150" s="78"/>
      <c r="B150" s="78"/>
      <c r="C150" s="78"/>
      <c r="D150" s="78"/>
      <c r="E150" s="78"/>
      <c r="F150" s="78"/>
      <c r="G150" s="22" t="s">
        <v>1</v>
      </c>
      <c r="H150" s="1">
        <f>J150+K150+L150</f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</row>
    <row r="151" spans="1:13" ht="15.75" customHeight="1" x14ac:dyDescent="0.2">
      <c r="A151" s="78"/>
      <c r="B151" s="78"/>
      <c r="C151" s="78"/>
      <c r="D151" s="78"/>
      <c r="E151" s="78"/>
      <c r="F151" s="78"/>
      <c r="G151" s="22" t="s">
        <v>2</v>
      </c>
      <c r="H151" s="1">
        <f>J151+K151+L151+M151</f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</row>
    <row r="152" spans="1:13" ht="15.75" customHeight="1" x14ac:dyDescent="0.2">
      <c r="A152" s="78"/>
      <c r="B152" s="78"/>
      <c r="C152" s="78"/>
      <c r="D152" s="78"/>
      <c r="E152" s="78"/>
      <c r="F152" s="78"/>
      <c r="G152" s="22" t="s">
        <v>3</v>
      </c>
      <c r="H152" s="1">
        <f>J152+K152+L152</f>
        <v>0</v>
      </c>
      <c r="I152" s="29">
        <v>0</v>
      </c>
      <c r="J152" s="1">
        <v>0</v>
      </c>
      <c r="K152" s="1">
        <v>0</v>
      </c>
      <c r="L152" s="1">
        <v>0</v>
      </c>
      <c r="M152" s="1">
        <v>0</v>
      </c>
    </row>
    <row r="153" spans="1:13" ht="15.75" customHeight="1" x14ac:dyDescent="0.2">
      <c r="A153" s="78"/>
      <c r="B153" s="78"/>
      <c r="C153" s="78"/>
      <c r="D153" s="78"/>
      <c r="E153" s="78"/>
      <c r="F153" s="78"/>
      <c r="G153" s="22" t="s">
        <v>4</v>
      </c>
      <c r="H153" s="1">
        <f t="shared" ref="H153:H158" si="16">J153+K153+L153</f>
        <v>2657.4</v>
      </c>
      <c r="I153" s="17">
        <v>0</v>
      </c>
      <c r="J153" s="17">
        <v>0</v>
      </c>
      <c r="K153" s="17">
        <v>2498</v>
      </c>
      <c r="L153" s="17">
        <v>159.4</v>
      </c>
      <c r="M153" s="17">
        <v>0</v>
      </c>
    </row>
    <row r="154" spans="1:13" ht="16.5" customHeight="1" x14ac:dyDescent="0.2">
      <c r="A154" s="78"/>
      <c r="B154" s="78"/>
      <c r="C154" s="78"/>
      <c r="D154" s="78"/>
      <c r="E154" s="78"/>
      <c r="F154" s="78"/>
      <c r="G154" s="22" t="s">
        <v>23</v>
      </c>
      <c r="H154" s="1">
        <f t="shared" si="16"/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</row>
    <row r="155" spans="1:13" ht="16.5" customHeight="1" x14ac:dyDescent="0.2">
      <c r="A155" s="78"/>
      <c r="B155" s="78"/>
      <c r="C155" s="78"/>
      <c r="D155" s="78"/>
      <c r="E155" s="78"/>
      <c r="F155" s="78"/>
      <c r="G155" s="22" t="s">
        <v>30</v>
      </c>
      <c r="H155" s="1">
        <f t="shared" si="16"/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</row>
    <row r="156" spans="1:13" ht="16.5" customHeight="1" x14ac:dyDescent="0.2">
      <c r="A156" s="78"/>
      <c r="B156" s="78"/>
      <c r="C156" s="78"/>
      <c r="D156" s="78"/>
      <c r="E156" s="78"/>
      <c r="F156" s="78"/>
      <c r="G156" s="22" t="s">
        <v>31</v>
      </c>
      <c r="H156" s="1">
        <f t="shared" si="16"/>
        <v>0</v>
      </c>
      <c r="I156" s="17">
        <v>0</v>
      </c>
      <c r="J156" s="17">
        <v>0</v>
      </c>
      <c r="K156" s="17">
        <v>0</v>
      </c>
      <c r="L156" s="17">
        <v>0</v>
      </c>
      <c r="M156" s="17">
        <v>0</v>
      </c>
    </row>
    <row r="157" spans="1:13" ht="16.5" customHeight="1" x14ac:dyDescent="0.2">
      <c r="A157" s="78"/>
      <c r="B157" s="78"/>
      <c r="C157" s="78"/>
      <c r="D157" s="78"/>
      <c r="E157" s="78"/>
      <c r="F157" s="78"/>
      <c r="G157" s="22" t="s">
        <v>32</v>
      </c>
      <c r="H157" s="1">
        <f t="shared" si="16"/>
        <v>0</v>
      </c>
      <c r="I157" s="17">
        <v>0</v>
      </c>
      <c r="J157" s="17">
        <v>0</v>
      </c>
      <c r="K157" s="17">
        <v>0</v>
      </c>
      <c r="L157" s="17">
        <v>0</v>
      </c>
      <c r="M157" s="17">
        <v>0</v>
      </c>
    </row>
    <row r="158" spans="1:13" ht="16.5" customHeight="1" x14ac:dyDescent="0.2">
      <c r="A158" s="78"/>
      <c r="B158" s="78"/>
      <c r="C158" s="78"/>
      <c r="D158" s="78"/>
      <c r="E158" s="78"/>
      <c r="F158" s="78"/>
      <c r="G158" s="22" t="s">
        <v>33</v>
      </c>
      <c r="H158" s="1">
        <f t="shared" si="16"/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</row>
    <row r="159" spans="1:13" ht="95.25" customHeight="1" x14ac:dyDescent="0.2">
      <c r="A159" s="85" t="s">
        <v>85</v>
      </c>
      <c r="B159" s="78" t="s">
        <v>89</v>
      </c>
      <c r="C159" s="85" t="s">
        <v>90</v>
      </c>
      <c r="D159" s="107" t="s">
        <v>99</v>
      </c>
      <c r="E159" s="85" t="s">
        <v>157</v>
      </c>
      <c r="F159" s="85" t="s">
        <v>158</v>
      </c>
      <c r="G159" s="22" t="s">
        <v>72</v>
      </c>
      <c r="H159" s="19">
        <f>H160+H161+H162+H163+H164+H165</f>
        <v>103068.70000000001</v>
      </c>
      <c r="I159" s="19">
        <f>I160+I161+I162+I163+I164+I165</f>
        <v>0</v>
      </c>
      <c r="J159" s="19">
        <v>0</v>
      </c>
      <c r="K159" s="19">
        <f>K160+K161+K162+K163+K164+K165</f>
        <v>96884.6</v>
      </c>
      <c r="L159" s="19">
        <f>L160+L161+L162+L163+L164+L165</f>
        <v>6184.1</v>
      </c>
      <c r="M159" s="19">
        <v>0</v>
      </c>
    </row>
    <row r="160" spans="1:13" ht="15.75" customHeight="1" x14ac:dyDescent="0.2">
      <c r="A160" s="86"/>
      <c r="B160" s="78"/>
      <c r="C160" s="86"/>
      <c r="D160" s="86"/>
      <c r="E160" s="86"/>
      <c r="F160" s="86"/>
      <c r="G160" s="22" t="s">
        <v>0</v>
      </c>
      <c r="H160" s="1">
        <f>J160+K160+L160</f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</row>
    <row r="161" spans="1:45" ht="15.75" customHeight="1" x14ac:dyDescent="0.2">
      <c r="A161" s="86"/>
      <c r="B161" s="78"/>
      <c r="C161" s="86"/>
      <c r="D161" s="86"/>
      <c r="E161" s="86"/>
      <c r="F161" s="86"/>
      <c r="G161" s="22" t="s">
        <v>5</v>
      </c>
      <c r="H161" s="1">
        <f>J161+K161+L161</f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</row>
    <row r="162" spans="1:45" ht="15.75" customHeight="1" x14ac:dyDescent="0.2">
      <c r="A162" s="86"/>
      <c r="B162" s="78"/>
      <c r="C162" s="86"/>
      <c r="D162" s="86"/>
      <c r="E162" s="86"/>
      <c r="F162" s="86"/>
      <c r="G162" s="22" t="s">
        <v>1</v>
      </c>
      <c r="H162" s="1">
        <f>J162+K162+L162</f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</row>
    <row r="163" spans="1:45" ht="15.75" customHeight="1" x14ac:dyDescent="0.2">
      <c r="A163" s="86"/>
      <c r="B163" s="78"/>
      <c r="C163" s="86"/>
      <c r="D163" s="86"/>
      <c r="E163" s="86"/>
      <c r="F163" s="86"/>
      <c r="G163" s="22" t="s">
        <v>2</v>
      </c>
      <c r="H163" s="1">
        <f>J163+K163+L163+M163</f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</row>
    <row r="164" spans="1:45" ht="15.75" customHeight="1" x14ac:dyDescent="0.2">
      <c r="A164" s="86"/>
      <c r="B164" s="78"/>
      <c r="C164" s="86"/>
      <c r="D164" s="86"/>
      <c r="E164" s="86"/>
      <c r="F164" s="86"/>
      <c r="G164" s="22" t="s">
        <v>3</v>
      </c>
      <c r="H164" s="1">
        <f>J164+K164+L164</f>
        <v>0</v>
      </c>
      <c r="I164" s="29">
        <v>0</v>
      </c>
      <c r="J164" s="1">
        <v>0</v>
      </c>
      <c r="K164" s="1">
        <v>0</v>
      </c>
      <c r="L164" s="1">
        <v>0</v>
      </c>
      <c r="M164" s="1">
        <v>0</v>
      </c>
    </row>
    <row r="165" spans="1:45" ht="15.75" customHeight="1" x14ac:dyDescent="0.2">
      <c r="A165" s="86"/>
      <c r="B165" s="78"/>
      <c r="C165" s="86"/>
      <c r="D165" s="86"/>
      <c r="E165" s="86"/>
      <c r="F165" s="86"/>
      <c r="G165" s="22" t="s">
        <v>4</v>
      </c>
      <c r="H165" s="1">
        <f t="shared" ref="H165:H170" si="17">J165+K165+L165</f>
        <v>103068.70000000001</v>
      </c>
      <c r="I165" s="17">
        <v>0</v>
      </c>
      <c r="J165" s="17">
        <v>0</v>
      </c>
      <c r="K165" s="1">
        <v>96884.6</v>
      </c>
      <c r="L165" s="1">
        <v>6184.1</v>
      </c>
      <c r="M165" s="17">
        <v>0</v>
      </c>
    </row>
    <row r="166" spans="1:45" ht="16.5" customHeight="1" x14ac:dyDescent="0.2">
      <c r="A166" s="86"/>
      <c r="B166" s="78"/>
      <c r="C166" s="86"/>
      <c r="D166" s="86"/>
      <c r="E166" s="86"/>
      <c r="F166" s="86"/>
      <c r="G166" s="22" t="s">
        <v>23</v>
      </c>
      <c r="H166" s="1">
        <f t="shared" si="17"/>
        <v>13107.3</v>
      </c>
      <c r="I166" s="17">
        <v>0</v>
      </c>
      <c r="J166" s="17">
        <v>0</v>
      </c>
      <c r="K166" s="1">
        <v>10227</v>
      </c>
      <c r="L166" s="1">
        <v>2880.3</v>
      </c>
      <c r="M166" s="17">
        <v>0</v>
      </c>
      <c r="AH166" s="30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</row>
    <row r="167" spans="1:45" ht="16.5" customHeight="1" x14ac:dyDescent="0.2">
      <c r="A167" s="86"/>
      <c r="B167" s="78"/>
      <c r="C167" s="86"/>
      <c r="D167" s="86"/>
      <c r="E167" s="86"/>
      <c r="F167" s="86"/>
      <c r="G167" s="22" t="s">
        <v>30</v>
      </c>
      <c r="H167" s="1">
        <f t="shared" si="17"/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AJ167" s="31"/>
      <c r="AK167" s="31"/>
      <c r="AL167" s="32"/>
      <c r="AM167" s="32"/>
      <c r="AN167" s="31"/>
      <c r="AO167" s="31"/>
      <c r="AP167" s="31"/>
      <c r="AQ167" s="31"/>
      <c r="AR167" s="31"/>
      <c r="AS167" s="31"/>
    </row>
    <row r="168" spans="1:45" ht="16.5" customHeight="1" x14ac:dyDescent="0.2">
      <c r="A168" s="86"/>
      <c r="B168" s="78"/>
      <c r="C168" s="86"/>
      <c r="D168" s="86"/>
      <c r="E168" s="86"/>
      <c r="F168" s="86"/>
      <c r="G168" s="22" t="s">
        <v>31</v>
      </c>
      <c r="H168" s="1">
        <f t="shared" si="17"/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</row>
    <row r="169" spans="1:45" ht="16.5" customHeight="1" x14ac:dyDescent="0.2">
      <c r="A169" s="86"/>
      <c r="B169" s="78"/>
      <c r="C169" s="86"/>
      <c r="D169" s="86"/>
      <c r="E169" s="86"/>
      <c r="F169" s="86"/>
      <c r="G169" s="22" t="s">
        <v>32</v>
      </c>
      <c r="H169" s="1">
        <f t="shared" si="17"/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</row>
    <row r="170" spans="1:45" ht="16.5" customHeight="1" x14ac:dyDescent="0.2">
      <c r="A170" s="87"/>
      <c r="B170" s="78"/>
      <c r="C170" s="87"/>
      <c r="D170" s="87"/>
      <c r="E170" s="87"/>
      <c r="F170" s="87"/>
      <c r="G170" s="22" t="s">
        <v>33</v>
      </c>
      <c r="H170" s="1">
        <f t="shared" si="17"/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</row>
    <row r="171" spans="1:45" ht="95.25" customHeight="1" x14ac:dyDescent="0.2">
      <c r="A171" s="78" t="s">
        <v>86</v>
      </c>
      <c r="B171" s="78" t="s">
        <v>12</v>
      </c>
      <c r="C171" s="78" t="s">
        <v>88</v>
      </c>
      <c r="D171" s="106">
        <v>5222.723</v>
      </c>
      <c r="E171" s="78" t="s">
        <v>155</v>
      </c>
      <c r="F171" s="78" t="s">
        <v>155</v>
      </c>
      <c r="G171" s="22" t="s">
        <v>72</v>
      </c>
      <c r="H171" s="19">
        <f>H172+H173+H174+H175+H176+H177+H178+H179+H180+H181+H182</f>
        <v>10693.800000000001</v>
      </c>
      <c r="I171" s="19">
        <f>I172+I173+I174+I175+I176+I177+I178+I179+I180+I181+I182</f>
        <v>0</v>
      </c>
      <c r="J171" s="19">
        <f>J172+J173+J174+J175+J176+J177+J178+J179+J180+J181+J182</f>
        <v>0</v>
      </c>
      <c r="K171" s="19">
        <f>K172+K173+K174+K175+K176+K177+K178+K179+K180+K181+K182</f>
        <v>10052.200000000001</v>
      </c>
      <c r="L171" s="19">
        <f>L172+L173+L174+L175+L176+L177+L178+L179+L180+L181+L182</f>
        <v>641.6</v>
      </c>
      <c r="M171" s="19">
        <v>0</v>
      </c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</row>
    <row r="172" spans="1:45" ht="15.75" customHeight="1" x14ac:dyDescent="0.2">
      <c r="A172" s="78"/>
      <c r="B172" s="78"/>
      <c r="C172" s="78"/>
      <c r="D172" s="78"/>
      <c r="E172" s="78"/>
      <c r="F172" s="78"/>
      <c r="G172" s="22" t="s">
        <v>0</v>
      </c>
      <c r="H172" s="1">
        <f>J172+K172+L172</f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</row>
    <row r="173" spans="1:45" ht="15.75" customHeight="1" x14ac:dyDescent="0.2">
      <c r="A173" s="78"/>
      <c r="B173" s="78"/>
      <c r="C173" s="78"/>
      <c r="D173" s="78"/>
      <c r="E173" s="78"/>
      <c r="F173" s="78"/>
      <c r="G173" s="22" t="s">
        <v>5</v>
      </c>
      <c r="H173" s="1">
        <f>J173+K173+L173</f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</row>
    <row r="174" spans="1:45" ht="15.75" customHeight="1" x14ac:dyDescent="0.2">
      <c r="A174" s="78"/>
      <c r="B174" s="78"/>
      <c r="C174" s="78"/>
      <c r="D174" s="78"/>
      <c r="E174" s="78"/>
      <c r="F174" s="78"/>
      <c r="G174" s="22" t="s">
        <v>1</v>
      </c>
      <c r="H174" s="1">
        <f>J174+K174+L174</f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</row>
    <row r="175" spans="1:45" ht="15.75" customHeight="1" x14ac:dyDescent="0.2">
      <c r="A175" s="78"/>
      <c r="B175" s="78"/>
      <c r="C175" s="78"/>
      <c r="D175" s="78"/>
      <c r="E175" s="78"/>
      <c r="F175" s="78"/>
      <c r="G175" s="22" t="s">
        <v>2</v>
      </c>
      <c r="H175" s="1">
        <f>J175+K175+L175+M175</f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</row>
    <row r="176" spans="1:45" ht="15.75" customHeight="1" x14ac:dyDescent="0.2">
      <c r="A176" s="78"/>
      <c r="B176" s="78"/>
      <c r="C176" s="78"/>
      <c r="D176" s="78"/>
      <c r="E176" s="78"/>
      <c r="F176" s="78"/>
      <c r="G176" s="22" t="s">
        <v>3</v>
      </c>
      <c r="H176" s="1">
        <f>J176+K176+L176</f>
        <v>0</v>
      </c>
      <c r="I176" s="29">
        <v>0</v>
      </c>
      <c r="J176" s="1">
        <v>0</v>
      </c>
      <c r="K176" s="1">
        <v>0</v>
      </c>
      <c r="L176" s="1">
        <v>0</v>
      </c>
      <c r="M176" s="1">
        <v>0</v>
      </c>
    </row>
    <row r="177" spans="1:13" ht="15.75" customHeight="1" x14ac:dyDescent="0.2">
      <c r="A177" s="78"/>
      <c r="B177" s="78"/>
      <c r="C177" s="78"/>
      <c r="D177" s="78"/>
      <c r="E177" s="78"/>
      <c r="F177" s="78"/>
      <c r="G177" s="22" t="s">
        <v>4</v>
      </c>
      <c r="H177" s="1">
        <f t="shared" ref="H177:H182" si="18">J177+K177+L177</f>
        <v>10693.800000000001</v>
      </c>
      <c r="I177" s="17">
        <v>0</v>
      </c>
      <c r="J177" s="17">
        <v>0</v>
      </c>
      <c r="K177" s="17">
        <v>10052.200000000001</v>
      </c>
      <c r="L177" s="17">
        <v>641.6</v>
      </c>
      <c r="M177" s="17">
        <v>0</v>
      </c>
    </row>
    <row r="178" spans="1:13" ht="16.5" customHeight="1" x14ac:dyDescent="0.2">
      <c r="A178" s="78"/>
      <c r="B178" s="78"/>
      <c r="C178" s="78"/>
      <c r="D178" s="78"/>
      <c r="E178" s="78"/>
      <c r="F178" s="78"/>
      <c r="G178" s="22" t="s">
        <v>23</v>
      </c>
      <c r="H178" s="1">
        <f t="shared" si="18"/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</row>
    <row r="179" spans="1:13" ht="16.5" customHeight="1" x14ac:dyDescent="0.2">
      <c r="A179" s="78"/>
      <c r="B179" s="78"/>
      <c r="C179" s="78"/>
      <c r="D179" s="78"/>
      <c r="E179" s="78"/>
      <c r="F179" s="78"/>
      <c r="G179" s="22" t="s">
        <v>30</v>
      </c>
      <c r="H179" s="1">
        <f t="shared" si="18"/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</row>
    <row r="180" spans="1:13" ht="16.5" customHeight="1" x14ac:dyDescent="0.2">
      <c r="A180" s="78"/>
      <c r="B180" s="78"/>
      <c r="C180" s="78"/>
      <c r="D180" s="78"/>
      <c r="E180" s="78"/>
      <c r="F180" s="78"/>
      <c r="G180" s="22" t="s">
        <v>31</v>
      </c>
      <c r="H180" s="1">
        <f t="shared" si="18"/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</row>
    <row r="181" spans="1:13" ht="16.5" customHeight="1" x14ac:dyDescent="0.2">
      <c r="A181" s="78"/>
      <c r="B181" s="78"/>
      <c r="C181" s="78"/>
      <c r="D181" s="78"/>
      <c r="E181" s="78"/>
      <c r="F181" s="78"/>
      <c r="G181" s="22" t="s">
        <v>32</v>
      </c>
      <c r="H181" s="1">
        <f t="shared" si="18"/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</row>
    <row r="182" spans="1:13" ht="16.5" customHeight="1" x14ac:dyDescent="0.2">
      <c r="A182" s="78"/>
      <c r="B182" s="78"/>
      <c r="C182" s="78"/>
      <c r="D182" s="78"/>
      <c r="E182" s="78"/>
      <c r="F182" s="78"/>
      <c r="G182" s="22" t="s">
        <v>33</v>
      </c>
      <c r="H182" s="1">
        <f t="shared" si="18"/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</row>
    <row r="183" spans="1:13" ht="95.25" hidden="1" customHeight="1" x14ac:dyDescent="0.2">
      <c r="A183" s="78" t="s">
        <v>125</v>
      </c>
      <c r="B183" s="78" t="s">
        <v>12</v>
      </c>
      <c r="C183" s="78" t="s">
        <v>91</v>
      </c>
      <c r="D183" s="106">
        <v>71293.679999999993</v>
      </c>
      <c r="E183" s="78" t="s">
        <v>92</v>
      </c>
      <c r="F183" s="79">
        <v>2021</v>
      </c>
      <c r="G183" s="22" t="s">
        <v>72</v>
      </c>
      <c r="H183" s="19">
        <f>H184+H185+H186+H187+H188+H189+H190+H191+H192+H193+H194</f>
        <v>0</v>
      </c>
      <c r="I183" s="19">
        <f t="shared" ref="I183:J183" si="19">I184+I185+I186+I187+I188+I189+I190+I191+I192+I193+I194</f>
        <v>0</v>
      </c>
      <c r="J183" s="19">
        <f t="shared" si="19"/>
        <v>0</v>
      </c>
      <c r="K183" s="19">
        <f>K184+K185+K186+K187+K188+K189+K190+K191+K192+K193+K194</f>
        <v>0</v>
      </c>
      <c r="L183" s="19">
        <f t="shared" ref="L183:M183" si="20">L184+L185+L186+L187+L188+L189+L190+L191+L192+L193+L194</f>
        <v>0</v>
      </c>
      <c r="M183" s="19">
        <f t="shared" si="20"/>
        <v>0</v>
      </c>
    </row>
    <row r="184" spans="1:13" ht="17.25" hidden="1" customHeight="1" x14ac:dyDescent="0.2">
      <c r="A184" s="78"/>
      <c r="B184" s="78"/>
      <c r="C184" s="78"/>
      <c r="D184" s="78"/>
      <c r="E184" s="78"/>
      <c r="F184" s="80"/>
      <c r="G184" s="22" t="s">
        <v>0</v>
      </c>
      <c r="H184" s="1">
        <f>J184+K184+L184</f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</row>
    <row r="185" spans="1:13" ht="18" hidden="1" customHeight="1" x14ac:dyDescent="0.2">
      <c r="A185" s="78"/>
      <c r="B185" s="78"/>
      <c r="C185" s="78"/>
      <c r="D185" s="78"/>
      <c r="E185" s="78"/>
      <c r="F185" s="80"/>
      <c r="G185" s="22" t="s">
        <v>5</v>
      </c>
      <c r="H185" s="1">
        <f>J185+K185+L185</f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</row>
    <row r="186" spans="1:13" ht="15.75" hidden="1" x14ac:dyDescent="0.2">
      <c r="A186" s="78"/>
      <c r="B186" s="78"/>
      <c r="C186" s="78"/>
      <c r="D186" s="78"/>
      <c r="E186" s="78"/>
      <c r="F186" s="80"/>
      <c r="G186" s="22" t="s">
        <v>1</v>
      </c>
      <c r="H186" s="1">
        <f>J186+K186+L186</f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</row>
    <row r="187" spans="1:13" ht="15.75" hidden="1" x14ac:dyDescent="0.2">
      <c r="A187" s="78"/>
      <c r="B187" s="78"/>
      <c r="C187" s="78"/>
      <c r="D187" s="78"/>
      <c r="E187" s="78"/>
      <c r="F187" s="80"/>
      <c r="G187" s="22" t="s">
        <v>2</v>
      </c>
      <c r="H187" s="1">
        <f>J187+K187+L187+M187</f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</row>
    <row r="188" spans="1:13" ht="15.75" hidden="1" x14ac:dyDescent="0.2">
      <c r="A188" s="78"/>
      <c r="B188" s="78"/>
      <c r="C188" s="78"/>
      <c r="D188" s="78"/>
      <c r="E188" s="78"/>
      <c r="F188" s="80"/>
      <c r="G188" s="22" t="s">
        <v>3</v>
      </c>
      <c r="H188" s="1">
        <f>J188+K188+L188</f>
        <v>0</v>
      </c>
      <c r="I188" s="29">
        <v>0</v>
      </c>
      <c r="J188" s="1">
        <v>0</v>
      </c>
      <c r="K188" s="1">
        <v>0</v>
      </c>
      <c r="L188" s="1">
        <v>0</v>
      </c>
      <c r="M188" s="1">
        <v>0</v>
      </c>
    </row>
    <row r="189" spans="1:13" ht="15.75" hidden="1" x14ac:dyDescent="0.2">
      <c r="A189" s="78"/>
      <c r="B189" s="78"/>
      <c r="C189" s="78"/>
      <c r="D189" s="78"/>
      <c r="E189" s="78"/>
      <c r="F189" s="80"/>
      <c r="G189" s="22" t="s">
        <v>4</v>
      </c>
      <c r="H189" s="1">
        <f t="shared" ref="H189:H194" si="21">J189+K189+L189</f>
        <v>0</v>
      </c>
      <c r="I189" s="17">
        <v>0</v>
      </c>
      <c r="J189" s="17">
        <v>0</v>
      </c>
      <c r="K189" s="17">
        <f>20309.7-20309.7</f>
        <v>0</v>
      </c>
      <c r="L189" s="17">
        <f>1296.4-1296.4</f>
        <v>0</v>
      </c>
      <c r="M189" s="17">
        <v>0</v>
      </c>
    </row>
    <row r="190" spans="1:13" ht="15.75" hidden="1" x14ac:dyDescent="0.2">
      <c r="A190" s="78"/>
      <c r="B190" s="78"/>
      <c r="C190" s="78"/>
      <c r="D190" s="78"/>
      <c r="E190" s="78"/>
      <c r="F190" s="80"/>
      <c r="G190" s="22" t="s">
        <v>23</v>
      </c>
      <c r="H190" s="1">
        <f t="shared" si="21"/>
        <v>0</v>
      </c>
      <c r="I190" s="17">
        <v>0</v>
      </c>
      <c r="J190" s="17">
        <v>0</v>
      </c>
      <c r="K190" s="1">
        <f>63934.9-63934.9</f>
        <v>0</v>
      </c>
      <c r="L190" s="1">
        <f>4081-4081</f>
        <v>0</v>
      </c>
      <c r="M190" s="17">
        <v>0</v>
      </c>
    </row>
    <row r="191" spans="1:13" ht="15.75" hidden="1" x14ac:dyDescent="0.2">
      <c r="A191" s="78"/>
      <c r="B191" s="78"/>
      <c r="C191" s="78"/>
      <c r="D191" s="78"/>
      <c r="E191" s="78"/>
      <c r="F191" s="80"/>
      <c r="G191" s="22" t="s">
        <v>30</v>
      </c>
      <c r="H191" s="1">
        <f t="shared" si="21"/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</row>
    <row r="192" spans="1:13" ht="15.75" hidden="1" x14ac:dyDescent="0.2">
      <c r="A192" s="78"/>
      <c r="B192" s="78"/>
      <c r="C192" s="78"/>
      <c r="D192" s="78"/>
      <c r="E192" s="78"/>
      <c r="F192" s="80"/>
      <c r="G192" s="22" t="s">
        <v>31</v>
      </c>
      <c r="H192" s="1">
        <f t="shared" si="21"/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</row>
    <row r="193" spans="1:13" ht="15.75" hidden="1" x14ac:dyDescent="0.2">
      <c r="A193" s="78"/>
      <c r="B193" s="78"/>
      <c r="C193" s="78"/>
      <c r="D193" s="78"/>
      <c r="E193" s="78"/>
      <c r="F193" s="80"/>
      <c r="G193" s="22" t="s">
        <v>32</v>
      </c>
      <c r="H193" s="1">
        <f t="shared" si="21"/>
        <v>0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</row>
    <row r="194" spans="1:13" ht="21.75" hidden="1" customHeight="1" x14ac:dyDescent="0.2">
      <c r="A194" s="78"/>
      <c r="B194" s="78"/>
      <c r="C194" s="78"/>
      <c r="D194" s="78"/>
      <c r="E194" s="78"/>
      <c r="F194" s="81"/>
      <c r="G194" s="22" t="s">
        <v>33</v>
      </c>
      <c r="H194" s="1">
        <f t="shared" si="21"/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</row>
    <row r="195" spans="1:13" ht="86.25" hidden="1" customHeight="1" x14ac:dyDescent="0.2">
      <c r="A195" s="78" t="s">
        <v>126</v>
      </c>
      <c r="B195" s="78" t="s">
        <v>12</v>
      </c>
      <c r="C195" s="82"/>
      <c r="D195" s="82"/>
      <c r="E195" s="82"/>
      <c r="F195" s="82"/>
      <c r="G195" s="22" t="s">
        <v>72</v>
      </c>
      <c r="H195" s="19">
        <f>H196+H197+H198+H199+H200+H201+H202+H203+H204+H205+H206</f>
        <v>0</v>
      </c>
      <c r="I195" s="19">
        <f>I196+I197+I198+I199+I200+I201+I202+I203+I204+I205+I206</f>
        <v>0</v>
      </c>
      <c r="J195" s="19">
        <f>J196+J197+J198+J199+J200+J201+J202+J203+J204+J205+J206</f>
        <v>0</v>
      </c>
      <c r="K195" s="19">
        <f>K196+K197+K198+K199+K200+K201+K202+K203+K204+K205+K206</f>
        <v>0</v>
      </c>
      <c r="L195" s="19">
        <f>L196+L197+L198+L199+L200+L201+L202+L203+L204+L205+L206</f>
        <v>0</v>
      </c>
      <c r="M195" s="19">
        <v>0</v>
      </c>
    </row>
    <row r="196" spans="1:13" ht="21.75" hidden="1" customHeight="1" x14ac:dyDescent="0.2">
      <c r="A196" s="78"/>
      <c r="B196" s="78"/>
      <c r="C196" s="83"/>
      <c r="D196" s="83"/>
      <c r="E196" s="83"/>
      <c r="F196" s="83"/>
      <c r="G196" s="22" t="s">
        <v>0</v>
      </c>
      <c r="H196" s="1">
        <f>J196+K196+L196</f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</row>
    <row r="197" spans="1:13" ht="21.75" hidden="1" customHeight="1" x14ac:dyDescent="0.2">
      <c r="A197" s="78"/>
      <c r="B197" s="78"/>
      <c r="C197" s="83"/>
      <c r="D197" s="83"/>
      <c r="E197" s="83"/>
      <c r="F197" s="83"/>
      <c r="G197" s="22" t="s">
        <v>5</v>
      </c>
      <c r="H197" s="1">
        <f>J197+K197+L197</f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</row>
    <row r="198" spans="1:13" ht="21.75" hidden="1" customHeight="1" x14ac:dyDescent="0.2">
      <c r="A198" s="78"/>
      <c r="B198" s="78"/>
      <c r="C198" s="83"/>
      <c r="D198" s="83"/>
      <c r="E198" s="83"/>
      <c r="F198" s="83"/>
      <c r="G198" s="22" t="s">
        <v>1</v>
      </c>
      <c r="H198" s="1">
        <f>J198+K198+L198</f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</row>
    <row r="199" spans="1:13" ht="21.75" hidden="1" customHeight="1" x14ac:dyDescent="0.2">
      <c r="A199" s="78"/>
      <c r="B199" s="78"/>
      <c r="C199" s="83"/>
      <c r="D199" s="83"/>
      <c r="E199" s="83"/>
      <c r="F199" s="83"/>
      <c r="G199" s="22" t="s">
        <v>2</v>
      </c>
      <c r="H199" s="1">
        <f>J199+K199+L199+M199</f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</row>
    <row r="200" spans="1:13" ht="21.75" hidden="1" customHeight="1" x14ac:dyDescent="0.2">
      <c r="A200" s="78"/>
      <c r="B200" s="78"/>
      <c r="C200" s="83"/>
      <c r="D200" s="83"/>
      <c r="E200" s="83"/>
      <c r="F200" s="83"/>
      <c r="G200" s="22" t="s">
        <v>3</v>
      </c>
      <c r="H200" s="1">
        <f>J200+K200+L200</f>
        <v>0</v>
      </c>
      <c r="I200" s="29">
        <v>0</v>
      </c>
      <c r="J200" s="1">
        <v>0</v>
      </c>
      <c r="K200" s="1">
        <v>0</v>
      </c>
      <c r="L200" s="1">
        <v>0</v>
      </c>
      <c r="M200" s="1">
        <v>0</v>
      </c>
    </row>
    <row r="201" spans="1:13" ht="21.75" hidden="1" customHeight="1" x14ac:dyDescent="0.2">
      <c r="A201" s="78"/>
      <c r="B201" s="78"/>
      <c r="C201" s="83"/>
      <c r="D201" s="83"/>
      <c r="E201" s="83"/>
      <c r="F201" s="83"/>
      <c r="G201" s="22" t="s">
        <v>4</v>
      </c>
      <c r="H201" s="1">
        <f t="shared" ref="H201:H206" si="22">J201+K201+L201</f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</row>
    <row r="202" spans="1:13" ht="21.75" hidden="1" customHeight="1" x14ac:dyDescent="0.2">
      <c r="A202" s="78"/>
      <c r="B202" s="78"/>
      <c r="C202" s="83"/>
      <c r="D202" s="83"/>
      <c r="E202" s="83"/>
      <c r="F202" s="83"/>
      <c r="G202" s="22" t="s">
        <v>23</v>
      </c>
      <c r="H202" s="1">
        <f t="shared" si="22"/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</row>
    <row r="203" spans="1:13" ht="21.75" hidden="1" customHeight="1" x14ac:dyDescent="0.2">
      <c r="A203" s="78"/>
      <c r="B203" s="78"/>
      <c r="C203" s="83"/>
      <c r="D203" s="83"/>
      <c r="E203" s="83"/>
      <c r="F203" s="83"/>
      <c r="G203" s="22" t="s">
        <v>30</v>
      </c>
      <c r="H203" s="19">
        <f t="shared" si="22"/>
        <v>0</v>
      </c>
      <c r="I203" s="33">
        <v>0</v>
      </c>
      <c r="J203" s="33">
        <v>0</v>
      </c>
      <c r="K203" s="19"/>
      <c r="L203" s="19"/>
      <c r="M203" s="17">
        <v>0</v>
      </c>
    </row>
    <row r="204" spans="1:13" ht="21.75" hidden="1" customHeight="1" x14ac:dyDescent="0.2">
      <c r="A204" s="78"/>
      <c r="B204" s="78"/>
      <c r="C204" s="83"/>
      <c r="D204" s="83"/>
      <c r="E204" s="83"/>
      <c r="F204" s="83"/>
      <c r="G204" s="22" t="s">
        <v>31</v>
      </c>
      <c r="H204" s="19">
        <f t="shared" si="22"/>
        <v>0</v>
      </c>
      <c r="I204" s="33">
        <v>0</v>
      </c>
      <c r="J204" s="33">
        <v>0</v>
      </c>
      <c r="K204" s="19"/>
      <c r="L204" s="19"/>
      <c r="M204" s="17">
        <v>0</v>
      </c>
    </row>
    <row r="205" spans="1:13" ht="21.75" hidden="1" customHeight="1" x14ac:dyDescent="0.2">
      <c r="A205" s="78"/>
      <c r="B205" s="78"/>
      <c r="C205" s="83"/>
      <c r="D205" s="83"/>
      <c r="E205" s="83"/>
      <c r="F205" s="83"/>
      <c r="G205" s="22" t="s">
        <v>32</v>
      </c>
      <c r="H205" s="1">
        <f t="shared" si="22"/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</row>
    <row r="206" spans="1:13" ht="21.75" hidden="1" customHeight="1" x14ac:dyDescent="0.2">
      <c r="A206" s="78"/>
      <c r="B206" s="78"/>
      <c r="C206" s="84"/>
      <c r="D206" s="84"/>
      <c r="E206" s="84"/>
      <c r="F206" s="84"/>
      <c r="G206" s="22" t="s">
        <v>33</v>
      </c>
      <c r="H206" s="1">
        <f t="shared" si="22"/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</row>
    <row r="207" spans="1:13" ht="21.75" customHeight="1" x14ac:dyDescent="0.2">
      <c r="A207" s="78" t="s">
        <v>180</v>
      </c>
      <c r="B207" s="78" t="s">
        <v>12</v>
      </c>
      <c r="C207" s="78" t="s">
        <v>145</v>
      </c>
      <c r="D207" s="106">
        <v>15700.2</v>
      </c>
      <c r="E207" s="78" t="s">
        <v>153</v>
      </c>
      <c r="F207" s="78" t="s">
        <v>181</v>
      </c>
      <c r="G207" s="22" t="s">
        <v>72</v>
      </c>
      <c r="H207" s="19">
        <f>H208+H209+H210+H211+H212+H213+H214+H215+H216+H218+H219</f>
        <v>26690.2</v>
      </c>
      <c r="I207" s="19">
        <f>I208+I209+I210+I211+I212+I213+I214+I215+I216+I218+I219</f>
        <v>2111.6</v>
      </c>
      <c r="J207" s="19">
        <f>J208+J209+J210+J211+J212+J213+J214+J215+J216+J218+J219</f>
        <v>0</v>
      </c>
      <c r="K207" s="19">
        <f>K208+K209+K210+K211+K212+K213+K214+K215+K216+K218+K219</f>
        <v>25088.800000000003</v>
      </c>
      <c r="L207" s="19">
        <f>L208+L209+L210+L211+L212+L213+L214+L215+L216+L218+L219</f>
        <v>1601.4</v>
      </c>
      <c r="M207" s="19">
        <v>0</v>
      </c>
    </row>
    <row r="208" spans="1:13" ht="21.75" customHeight="1" x14ac:dyDescent="0.2">
      <c r="A208" s="78"/>
      <c r="B208" s="78"/>
      <c r="C208" s="78"/>
      <c r="D208" s="78"/>
      <c r="E208" s="78"/>
      <c r="F208" s="78"/>
      <c r="G208" s="22" t="s">
        <v>0</v>
      </c>
      <c r="H208" s="1">
        <f>J208+K208+L208</f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3" ht="21.75" customHeight="1" x14ac:dyDescent="0.2">
      <c r="A209" s="78"/>
      <c r="B209" s="78"/>
      <c r="C209" s="78"/>
      <c r="D209" s="78"/>
      <c r="E209" s="78"/>
      <c r="F209" s="78"/>
      <c r="G209" s="22" t="s">
        <v>5</v>
      </c>
      <c r="H209" s="1">
        <f>J209+K209+L209</f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</row>
    <row r="210" spans="1:13" ht="21.75" customHeight="1" x14ac:dyDescent="0.2">
      <c r="A210" s="78"/>
      <c r="B210" s="78"/>
      <c r="C210" s="78"/>
      <c r="D210" s="78"/>
      <c r="E210" s="78"/>
      <c r="F210" s="78"/>
      <c r="G210" s="22" t="s">
        <v>1</v>
      </c>
      <c r="H210" s="1">
        <f>J210+K210+L210</f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</row>
    <row r="211" spans="1:13" ht="21.75" customHeight="1" x14ac:dyDescent="0.2">
      <c r="A211" s="78"/>
      <c r="B211" s="78"/>
      <c r="C211" s="78"/>
      <c r="D211" s="78"/>
      <c r="E211" s="78"/>
      <c r="F211" s="78"/>
      <c r="G211" s="22" t="s">
        <v>2</v>
      </c>
      <c r="H211" s="1">
        <f>J211+K211+L211+M211</f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</row>
    <row r="212" spans="1:13" ht="21.75" customHeight="1" x14ac:dyDescent="0.2">
      <c r="A212" s="78"/>
      <c r="B212" s="78"/>
      <c r="C212" s="78"/>
      <c r="D212" s="78"/>
      <c r="E212" s="78"/>
      <c r="F212" s="78"/>
      <c r="G212" s="22" t="s">
        <v>3</v>
      </c>
      <c r="H212" s="1">
        <f>J212+K212+L212</f>
        <v>0</v>
      </c>
      <c r="I212" s="29">
        <v>0</v>
      </c>
      <c r="J212" s="1">
        <v>0</v>
      </c>
      <c r="K212" s="1">
        <v>0</v>
      </c>
      <c r="L212" s="1">
        <v>0</v>
      </c>
      <c r="M212" s="1">
        <v>0</v>
      </c>
    </row>
    <row r="213" spans="1:13" ht="21.75" customHeight="1" x14ac:dyDescent="0.2">
      <c r="A213" s="78"/>
      <c r="B213" s="78"/>
      <c r="C213" s="78"/>
      <c r="D213" s="78"/>
      <c r="E213" s="78"/>
      <c r="F213" s="78"/>
      <c r="G213" s="22" t="s">
        <v>4</v>
      </c>
      <c r="H213" s="1">
        <f t="shared" ref="H213:H219" si="23">J213+K213+L213</f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</row>
    <row r="214" spans="1:13" ht="21.75" customHeight="1" x14ac:dyDescent="0.2">
      <c r="A214" s="78"/>
      <c r="B214" s="78"/>
      <c r="C214" s="78"/>
      <c r="D214" s="78"/>
      <c r="E214" s="78"/>
      <c r="F214" s="78"/>
      <c r="G214" s="22" t="s">
        <v>23</v>
      </c>
      <c r="H214" s="1">
        <f t="shared" si="23"/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</row>
    <row r="215" spans="1:13" ht="21.75" customHeight="1" x14ac:dyDescent="0.2">
      <c r="A215" s="78"/>
      <c r="B215" s="78"/>
      <c r="C215" s="78"/>
      <c r="D215" s="78"/>
      <c r="E215" s="78"/>
      <c r="F215" s="78"/>
      <c r="G215" s="22" t="s">
        <v>30</v>
      </c>
      <c r="H215" s="1">
        <f t="shared" si="23"/>
        <v>15700.2</v>
      </c>
      <c r="I215" s="1">
        <v>2111.6</v>
      </c>
      <c r="J215" s="17">
        <v>0</v>
      </c>
      <c r="K215" s="1">
        <v>14758.2</v>
      </c>
      <c r="L215" s="17">
        <v>942</v>
      </c>
      <c r="M215" s="17">
        <v>0</v>
      </c>
    </row>
    <row r="216" spans="1:13" ht="18" customHeight="1" x14ac:dyDescent="0.2">
      <c r="A216" s="78"/>
      <c r="B216" s="78"/>
      <c r="C216" s="78"/>
      <c r="D216" s="78"/>
      <c r="E216" s="78"/>
      <c r="F216" s="78"/>
      <c r="G216" s="22" t="s">
        <v>178</v>
      </c>
      <c r="H216" s="1">
        <f t="shared" si="23"/>
        <v>10990</v>
      </c>
      <c r="I216" s="17">
        <v>0</v>
      </c>
      <c r="J216" s="17">
        <v>0</v>
      </c>
      <c r="K216" s="17">
        <v>10330.6</v>
      </c>
      <c r="L216" s="17">
        <v>659.4</v>
      </c>
      <c r="M216" s="17">
        <v>0</v>
      </c>
    </row>
    <row r="217" spans="1:13" s="36" customFormat="1" ht="36.75" customHeight="1" x14ac:dyDescent="0.2">
      <c r="A217" s="78"/>
      <c r="B217" s="78"/>
      <c r="C217" s="78"/>
      <c r="D217" s="78"/>
      <c r="E217" s="78"/>
      <c r="F217" s="78"/>
      <c r="G217" s="34" t="s">
        <v>77</v>
      </c>
      <c r="H217" s="35">
        <f t="shared" ref="H217:J217" si="24">H216</f>
        <v>10990</v>
      </c>
      <c r="I217" s="35">
        <f t="shared" si="24"/>
        <v>0</v>
      </c>
      <c r="J217" s="35">
        <f t="shared" si="24"/>
        <v>0</v>
      </c>
      <c r="K217" s="35">
        <f>K216</f>
        <v>10330.6</v>
      </c>
      <c r="L217" s="35">
        <f t="shared" ref="L217:M217" si="25">L216</f>
        <v>659.4</v>
      </c>
      <c r="M217" s="35">
        <f t="shared" si="25"/>
        <v>0</v>
      </c>
    </row>
    <row r="218" spans="1:13" ht="21.75" customHeight="1" x14ac:dyDescent="0.2">
      <c r="A218" s="78"/>
      <c r="B218" s="78"/>
      <c r="C218" s="78"/>
      <c r="D218" s="78"/>
      <c r="E218" s="78"/>
      <c r="F218" s="78"/>
      <c r="G218" s="22" t="s">
        <v>32</v>
      </c>
      <c r="H218" s="1">
        <f t="shared" si="23"/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0</v>
      </c>
    </row>
    <row r="219" spans="1:13" ht="21.75" customHeight="1" x14ac:dyDescent="0.2">
      <c r="A219" s="78"/>
      <c r="B219" s="78"/>
      <c r="C219" s="78"/>
      <c r="D219" s="78"/>
      <c r="E219" s="78"/>
      <c r="F219" s="78"/>
      <c r="G219" s="22" t="s">
        <v>33</v>
      </c>
      <c r="H219" s="1">
        <f t="shared" si="23"/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</row>
    <row r="220" spans="1:13" ht="21.75" customHeight="1" x14ac:dyDescent="0.2">
      <c r="A220" s="78" t="s">
        <v>171</v>
      </c>
      <c r="B220" s="78" t="s">
        <v>14</v>
      </c>
      <c r="C220" s="78" t="s">
        <v>172</v>
      </c>
      <c r="D220" s="91">
        <v>105564.8</v>
      </c>
      <c r="E220" s="78" t="s">
        <v>153</v>
      </c>
      <c r="F220" s="78" t="s">
        <v>173</v>
      </c>
      <c r="G220" s="22" t="s">
        <v>72</v>
      </c>
      <c r="H220" s="19">
        <f>H221+H222+H223+H224+H225+H226+H227+H228+H229+H230+H231</f>
        <v>105564.79999999999</v>
      </c>
      <c r="I220" s="19">
        <f>I221+I222+I223+I224+I225+I226+I227+I228+I229+I230+I231</f>
        <v>26782.400000000001</v>
      </c>
      <c r="J220" s="19">
        <f>J221+J222+J223+J224+J225+J226+J227+J228+J229+J230+J231</f>
        <v>0</v>
      </c>
      <c r="K220" s="19">
        <f>K221+K222+K223+K224+K225+K226+K227+K228+K229+K230+K231</f>
        <v>99230.9</v>
      </c>
      <c r="L220" s="19">
        <f>L221+L222+L223+L224+L225+L226+L227+L228+L229+L230+L231</f>
        <v>6333.9</v>
      </c>
      <c r="M220" s="19">
        <v>0</v>
      </c>
    </row>
    <row r="221" spans="1:13" ht="21.75" customHeight="1" x14ac:dyDescent="0.2">
      <c r="A221" s="78"/>
      <c r="B221" s="78"/>
      <c r="C221" s="78"/>
      <c r="D221" s="91"/>
      <c r="E221" s="78"/>
      <c r="F221" s="78"/>
      <c r="G221" s="22" t="s">
        <v>0</v>
      </c>
      <c r="H221" s="1">
        <f>J221+K221+L221</f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</row>
    <row r="222" spans="1:13" ht="21.75" customHeight="1" x14ac:dyDescent="0.2">
      <c r="A222" s="78"/>
      <c r="B222" s="78"/>
      <c r="C222" s="78"/>
      <c r="D222" s="91"/>
      <c r="E222" s="78"/>
      <c r="F222" s="78"/>
      <c r="G222" s="22" t="s">
        <v>5</v>
      </c>
      <c r="H222" s="1">
        <f>J222+K222+L222</f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</row>
    <row r="223" spans="1:13" ht="21.75" customHeight="1" x14ac:dyDescent="0.2">
      <c r="A223" s="78"/>
      <c r="B223" s="78"/>
      <c r="C223" s="78"/>
      <c r="D223" s="91"/>
      <c r="E223" s="78"/>
      <c r="F223" s="78"/>
      <c r="G223" s="22" t="s">
        <v>1</v>
      </c>
      <c r="H223" s="1">
        <f>J223+K223+L223</f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</row>
    <row r="224" spans="1:13" ht="21.75" customHeight="1" x14ac:dyDescent="0.2">
      <c r="A224" s="78"/>
      <c r="B224" s="78"/>
      <c r="C224" s="78"/>
      <c r="D224" s="91"/>
      <c r="E224" s="78"/>
      <c r="F224" s="78"/>
      <c r="G224" s="22" t="s">
        <v>2</v>
      </c>
      <c r="H224" s="1">
        <f>J224+K224+L224+M224</f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</row>
    <row r="225" spans="1:35" ht="21.75" customHeight="1" x14ac:dyDescent="0.2">
      <c r="A225" s="78"/>
      <c r="B225" s="78"/>
      <c r="C225" s="78"/>
      <c r="D225" s="91"/>
      <c r="E225" s="78"/>
      <c r="F225" s="78"/>
      <c r="G225" s="22" t="s">
        <v>3</v>
      </c>
      <c r="H225" s="1">
        <f>J225+K225+L225</f>
        <v>0</v>
      </c>
      <c r="I225" s="29">
        <v>0</v>
      </c>
      <c r="J225" s="1">
        <v>0</v>
      </c>
      <c r="K225" s="1">
        <v>0</v>
      </c>
      <c r="L225" s="1">
        <v>0</v>
      </c>
      <c r="M225" s="1">
        <v>0</v>
      </c>
    </row>
    <row r="226" spans="1:35" ht="21.75" customHeight="1" x14ac:dyDescent="0.2">
      <c r="A226" s="78"/>
      <c r="B226" s="78"/>
      <c r="C226" s="78"/>
      <c r="D226" s="91"/>
      <c r="E226" s="78"/>
      <c r="F226" s="78"/>
      <c r="G226" s="22" t="s">
        <v>4</v>
      </c>
      <c r="H226" s="1">
        <f t="shared" ref="H226:H231" si="26">J226+K226+L226</f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</row>
    <row r="227" spans="1:35" ht="21.75" customHeight="1" x14ac:dyDescent="0.35">
      <c r="A227" s="78"/>
      <c r="B227" s="78"/>
      <c r="C227" s="78"/>
      <c r="D227" s="91"/>
      <c r="E227" s="78"/>
      <c r="F227" s="78"/>
      <c r="G227" s="22" t="s">
        <v>23</v>
      </c>
      <c r="H227" s="1">
        <f t="shared" si="26"/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0</v>
      </c>
      <c r="AH227" s="37"/>
      <c r="AI227" s="37"/>
    </row>
    <row r="228" spans="1:35" ht="21.75" customHeight="1" x14ac:dyDescent="0.2">
      <c r="A228" s="78"/>
      <c r="B228" s="78"/>
      <c r="C228" s="78"/>
      <c r="D228" s="91"/>
      <c r="E228" s="78"/>
      <c r="F228" s="78"/>
      <c r="G228" s="22" t="s">
        <v>30</v>
      </c>
      <c r="H228" s="1">
        <f t="shared" si="26"/>
        <v>0</v>
      </c>
      <c r="I228" s="1">
        <v>0</v>
      </c>
      <c r="J228" s="17">
        <v>0</v>
      </c>
      <c r="K228" s="1">
        <v>0</v>
      </c>
      <c r="L228" s="17">
        <v>0</v>
      </c>
      <c r="M228" s="17">
        <v>0</v>
      </c>
    </row>
    <row r="229" spans="1:35" ht="21.75" customHeight="1" x14ac:dyDescent="0.2">
      <c r="A229" s="78"/>
      <c r="B229" s="78"/>
      <c r="C229" s="78"/>
      <c r="D229" s="91"/>
      <c r="E229" s="78"/>
      <c r="F229" s="78"/>
      <c r="G229" s="22" t="s">
        <v>31</v>
      </c>
      <c r="H229" s="1">
        <f t="shared" si="26"/>
        <v>105564.79999999999</v>
      </c>
      <c r="I229" s="17">
        <v>26782.400000000001</v>
      </c>
      <c r="J229" s="17">
        <v>0</v>
      </c>
      <c r="K229" s="1">
        <v>99230.9</v>
      </c>
      <c r="L229" s="1">
        <v>6333.9</v>
      </c>
      <c r="M229" s="17">
        <v>0</v>
      </c>
    </row>
    <row r="230" spans="1:35" ht="21.75" customHeight="1" x14ac:dyDescent="0.2">
      <c r="A230" s="78"/>
      <c r="B230" s="78"/>
      <c r="C230" s="78"/>
      <c r="D230" s="91"/>
      <c r="E230" s="78"/>
      <c r="F230" s="78"/>
      <c r="G230" s="22" t="s">
        <v>32</v>
      </c>
      <c r="H230" s="1">
        <f t="shared" si="26"/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</row>
    <row r="231" spans="1:35" ht="21.75" customHeight="1" x14ac:dyDescent="0.2">
      <c r="A231" s="78"/>
      <c r="B231" s="78"/>
      <c r="C231" s="78"/>
      <c r="D231" s="91"/>
      <c r="E231" s="78"/>
      <c r="F231" s="78"/>
      <c r="G231" s="22" t="s">
        <v>33</v>
      </c>
      <c r="H231" s="1">
        <f t="shared" si="26"/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</row>
    <row r="232" spans="1:35" ht="21.75" customHeight="1" x14ac:dyDescent="0.2">
      <c r="A232" s="78" t="s">
        <v>193</v>
      </c>
      <c r="B232" s="78" t="s">
        <v>196</v>
      </c>
      <c r="C232" s="78" t="s">
        <v>195</v>
      </c>
      <c r="D232" s="91">
        <v>18791.599999999999</v>
      </c>
      <c r="E232" s="78" t="s">
        <v>173</v>
      </c>
      <c r="F232" s="78" t="s">
        <v>194</v>
      </c>
      <c r="G232" s="22" t="s">
        <v>72</v>
      </c>
      <c r="H232" s="19">
        <f>H233+H234+H235+H236+H237+H238+H239+H240+H241+H242+H243</f>
        <v>18938.5</v>
      </c>
      <c r="I232" s="19">
        <f>I233+I234+I235+I236+I237+I238+I239+I240+I241+I242+I243</f>
        <v>0</v>
      </c>
      <c r="J232" s="19">
        <f>J233+J234+J235+J236+J237+J238+J239+J240+J241+J242+J243</f>
        <v>0</v>
      </c>
      <c r="K232" s="19">
        <f>K233+K234+K235+K236+K237+K238+K239+K240+K241+K242+K243</f>
        <v>14566.3</v>
      </c>
      <c r="L232" s="19">
        <f>L233+L234+L235+L236+L237+L238+L239+L240+L241+L242+L243</f>
        <v>4372.2</v>
      </c>
      <c r="M232" s="19">
        <v>0</v>
      </c>
    </row>
    <row r="233" spans="1:35" ht="21.75" customHeight="1" x14ac:dyDescent="0.2">
      <c r="A233" s="78"/>
      <c r="B233" s="78"/>
      <c r="C233" s="78"/>
      <c r="D233" s="91"/>
      <c r="E233" s="78"/>
      <c r="F233" s="78"/>
      <c r="G233" s="22" t="s">
        <v>0</v>
      </c>
      <c r="H233" s="1">
        <f>J233+K233+L233</f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</row>
    <row r="234" spans="1:35" ht="21.75" customHeight="1" x14ac:dyDescent="0.2">
      <c r="A234" s="78"/>
      <c r="B234" s="78"/>
      <c r="C234" s="78"/>
      <c r="D234" s="91"/>
      <c r="E234" s="78"/>
      <c r="F234" s="78"/>
      <c r="G234" s="22" t="s">
        <v>5</v>
      </c>
      <c r="H234" s="1">
        <f>J234+K234+L234</f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</row>
    <row r="235" spans="1:35" ht="21.75" customHeight="1" x14ac:dyDescent="0.2">
      <c r="A235" s="78"/>
      <c r="B235" s="78"/>
      <c r="C235" s="78"/>
      <c r="D235" s="91"/>
      <c r="E235" s="78"/>
      <c r="F235" s="78"/>
      <c r="G235" s="22" t="s">
        <v>1</v>
      </c>
      <c r="H235" s="1">
        <f>J235+K235+L235</f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</row>
    <row r="236" spans="1:35" ht="21.75" customHeight="1" x14ac:dyDescent="0.2">
      <c r="A236" s="78"/>
      <c r="B236" s="78"/>
      <c r="C236" s="78"/>
      <c r="D236" s="91"/>
      <c r="E236" s="78"/>
      <c r="F236" s="78"/>
      <c r="G236" s="22" t="s">
        <v>2</v>
      </c>
      <c r="H236" s="1">
        <f>J236+K236+L236+M236</f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</row>
    <row r="237" spans="1:35" ht="21.75" customHeight="1" x14ac:dyDescent="0.2">
      <c r="A237" s="78"/>
      <c r="B237" s="78"/>
      <c r="C237" s="78"/>
      <c r="D237" s="91"/>
      <c r="E237" s="78"/>
      <c r="F237" s="78"/>
      <c r="G237" s="22" t="s">
        <v>3</v>
      </c>
      <c r="H237" s="1">
        <f>J237+K237+L237</f>
        <v>0</v>
      </c>
      <c r="I237" s="29">
        <v>0</v>
      </c>
      <c r="J237" s="1">
        <v>0</v>
      </c>
      <c r="K237" s="1">
        <v>0</v>
      </c>
      <c r="L237" s="1">
        <v>0</v>
      </c>
      <c r="M237" s="1">
        <v>0</v>
      </c>
    </row>
    <row r="238" spans="1:35" ht="21.75" customHeight="1" x14ac:dyDescent="0.2">
      <c r="A238" s="78"/>
      <c r="B238" s="78"/>
      <c r="C238" s="78"/>
      <c r="D238" s="91"/>
      <c r="E238" s="78"/>
      <c r="F238" s="78"/>
      <c r="G238" s="22" t="s">
        <v>4</v>
      </c>
      <c r="H238" s="1">
        <f t="shared" ref="H238:H243" si="27">J238+K238+L238</f>
        <v>0</v>
      </c>
      <c r="I238" s="17">
        <v>0</v>
      </c>
      <c r="J238" s="17">
        <v>0</v>
      </c>
      <c r="K238" s="17">
        <v>0</v>
      </c>
      <c r="L238" s="17">
        <v>0</v>
      </c>
      <c r="M238" s="17">
        <v>0</v>
      </c>
    </row>
    <row r="239" spans="1:35" ht="21.75" customHeight="1" x14ac:dyDescent="0.2">
      <c r="A239" s="78"/>
      <c r="B239" s="78"/>
      <c r="C239" s="78"/>
      <c r="D239" s="91"/>
      <c r="E239" s="78"/>
      <c r="F239" s="78"/>
      <c r="G239" s="22" t="s">
        <v>23</v>
      </c>
      <c r="H239" s="1">
        <f t="shared" si="27"/>
        <v>0</v>
      </c>
      <c r="I239" s="17">
        <v>0</v>
      </c>
      <c r="J239" s="17">
        <v>0</v>
      </c>
      <c r="K239" s="17">
        <v>0</v>
      </c>
      <c r="L239" s="17">
        <v>0</v>
      </c>
      <c r="M239" s="17">
        <v>0</v>
      </c>
    </row>
    <row r="240" spans="1:35" ht="21.75" customHeight="1" x14ac:dyDescent="0.2">
      <c r="A240" s="78"/>
      <c r="B240" s="78"/>
      <c r="C240" s="78"/>
      <c r="D240" s="91"/>
      <c r="E240" s="78"/>
      <c r="F240" s="78"/>
      <c r="G240" s="22" t="s">
        <v>30</v>
      </c>
      <c r="H240" s="1">
        <f t="shared" si="27"/>
        <v>0</v>
      </c>
      <c r="I240" s="1">
        <v>0</v>
      </c>
      <c r="J240" s="17">
        <v>0</v>
      </c>
      <c r="K240" s="1">
        <v>0</v>
      </c>
      <c r="L240" s="17">
        <v>0</v>
      </c>
      <c r="M240" s="17">
        <v>0</v>
      </c>
    </row>
    <row r="241" spans="1:13" ht="21.75" customHeight="1" x14ac:dyDescent="0.2">
      <c r="A241" s="78"/>
      <c r="B241" s="78"/>
      <c r="C241" s="78"/>
      <c r="D241" s="91"/>
      <c r="E241" s="78"/>
      <c r="F241" s="78"/>
      <c r="G241" s="22" t="s">
        <v>31</v>
      </c>
      <c r="H241" s="1">
        <f t="shared" si="27"/>
        <v>8143</v>
      </c>
      <c r="I241" s="17">
        <v>0</v>
      </c>
      <c r="J241" s="17">
        <v>0</v>
      </c>
      <c r="K241" s="1">
        <v>7516.3</v>
      </c>
      <c r="L241" s="1">
        <f>479.8+146.9</f>
        <v>626.70000000000005</v>
      </c>
      <c r="M241" s="17">
        <v>0</v>
      </c>
    </row>
    <row r="242" spans="1:13" ht="21.75" customHeight="1" x14ac:dyDescent="0.2">
      <c r="A242" s="78"/>
      <c r="B242" s="78"/>
      <c r="C242" s="78"/>
      <c r="D242" s="91"/>
      <c r="E242" s="78"/>
      <c r="F242" s="78"/>
      <c r="G242" s="22" t="s">
        <v>32</v>
      </c>
      <c r="H242" s="1">
        <f t="shared" si="27"/>
        <v>10795.5</v>
      </c>
      <c r="I242" s="17">
        <v>0</v>
      </c>
      <c r="J242" s="17">
        <v>0</v>
      </c>
      <c r="K242" s="17">
        <v>7050</v>
      </c>
      <c r="L242" s="17">
        <f>450+3295.5</f>
        <v>3745.5</v>
      </c>
      <c r="M242" s="17">
        <v>0</v>
      </c>
    </row>
    <row r="243" spans="1:13" ht="21.75" customHeight="1" x14ac:dyDescent="0.2">
      <c r="A243" s="78"/>
      <c r="B243" s="78"/>
      <c r="C243" s="78"/>
      <c r="D243" s="91"/>
      <c r="E243" s="78"/>
      <c r="F243" s="78"/>
      <c r="G243" s="22" t="s">
        <v>33</v>
      </c>
      <c r="H243" s="1">
        <f t="shared" si="27"/>
        <v>0</v>
      </c>
      <c r="I243" s="17">
        <v>0</v>
      </c>
      <c r="J243" s="17">
        <v>0</v>
      </c>
      <c r="K243" s="17">
        <v>0</v>
      </c>
      <c r="L243" s="17">
        <v>0</v>
      </c>
      <c r="M243" s="17">
        <v>0</v>
      </c>
    </row>
    <row r="244" spans="1:13" ht="21.75" customHeight="1" x14ac:dyDescent="0.2">
      <c r="A244" s="78" t="s">
        <v>197</v>
      </c>
      <c r="B244" s="78" t="s">
        <v>36</v>
      </c>
      <c r="C244" s="78" t="s">
        <v>199</v>
      </c>
      <c r="D244" s="91">
        <v>36577.9</v>
      </c>
      <c r="E244" s="78" t="s">
        <v>173</v>
      </c>
      <c r="F244" s="78" t="s">
        <v>198</v>
      </c>
      <c r="G244" s="22" t="s">
        <v>72</v>
      </c>
      <c r="H244" s="19">
        <f>H245+H246+H247+H248+H249+H250+H251+H252+H253+H254+H255</f>
        <v>36577.899999999994</v>
      </c>
      <c r="I244" s="19">
        <f>I245+I246+I247+I248+I249+I250+I251+I252+I253+I254+I255</f>
        <v>36577.899999999994</v>
      </c>
      <c r="J244" s="19">
        <f>J245+J246+J247+J248+J249+J250+J251+J252+J253+J254+J255</f>
        <v>0</v>
      </c>
      <c r="K244" s="19">
        <f>K245+K246+K247+K248+K249+K250+K251+K252+K253+K254+K255</f>
        <v>34383.199999999997</v>
      </c>
      <c r="L244" s="19">
        <f>L245+L246+L247+L248+L249+L250+L251+L252+L253+L254+L255</f>
        <v>2194.6999999999998</v>
      </c>
      <c r="M244" s="19">
        <v>0</v>
      </c>
    </row>
    <row r="245" spans="1:13" ht="21.75" customHeight="1" x14ac:dyDescent="0.2">
      <c r="A245" s="78"/>
      <c r="B245" s="78"/>
      <c r="C245" s="78"/>
      <c r="D245" s="91"/>
      <c r="E245" s="78"/>
      <c r="F245" s="78"/>
      <c r="G245" s="22" t="s">
        <v>0</v>
      </c>
      <c r="H245" s="1">
        <f>J245+K245+L245</f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</row>
    <row r="246" spans="1:13" ht="21.75" customHeight="1" x14ac:dyDescent="0.2">
      <c r="A246" s="78"/>
      <c r="B246" s="78"/>
      <c r="C246" s="78"/>
      <c r="D246" s="91"/>
      <c r="E246" s="78"/>
      <c r="F246" s="78"/>
      <c r="G246" s="22" t="s">
        <v>5</v>
      </c>
      <c r="H246" s="1">
        <f>J246+K246+L246</f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</row>
    <row r="247" spans="1:13" ht="21.75" customHeight="1" x14ac:dyDescent="0.2">
      <c r="A247" s="78"/>
      <c r="B247" s="78"/>
      <c r="C247" s="78"/>
      <c r="D247" s="91"/>
      <c r="E247" s="78"/>
      <c r="F247" s="78"/>
      <c r="G247" s="22" t="s">
        <v>1</v>
      </c>
      <c r="H247" s="1">
        <f>J247+K247+L247</f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</row>
    <row r="248" spans="1:13" ht="21.75" customHeight="1" x14ac:dyDescent="0.2">
      <c r="A248" s="78"/>
      <c r="B248" s="78"/>
      <c r="C248" s="78"/>
      <c r="D248" s="91"/>
      <c r="E248" s="78"/>
      <c r="F248" s="78"/>
      <c r="G248" s="22" t="s">
        <v>2</v>
      </c>
      <c r="H248" s="1">
        <f>J248+K248+L248+M248</f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</row>
    <row r="249" spans="1:13" ht="21.75" customHeight="1" x14ac:dyDescent="0.2">
      <c r="A249" s="78"/>
      <c r="B249" s="78"/>
      <c r="C249" s="78"/>
      <c r="D249" s="91"/>
      <c r="E249" s="78"/>
      <c r="F249" s="78"/>
      <c r="G249" s="22" t="s">
        <v>3</v>
      </c>
      <c r="H249" s="1">
        <f>J249+K249+L249</f>
        <v>0</v>
      </c>
      <c r="I249" s="29">
        <v>0</v>
      </c>
      <c r="J249" s="1">
        <v>0</v>
      </c>
      <c r="K249" s="1">
        <v>0</v>
      </c>
      <c r="L249" s="1">
        <v>0</v>
      </c>
      <c r="M249" s="1">
        <v>0</v>
      </c>
    </row>
    <row r="250" spans="1:13" ht="21.75" customHeight="1" x14ac:dyDescent="0.2">
      <c r="A250" s="78"/>
      <c r="B250" s="78"/>
      <c r="C250" s="78"/>
      <c r="D250" s="91"/>
      <c r="E250" s="78"/>
      <c r="F250" s="78"/>
      <c r="G250" s="22" t="s">
        <v>4</v>
      </c>
      <c r="H250" s="1">
        <f t="shared" ref="H250:H255" si="28">J250+K250+L250</f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</row>
    <row r="251" spans="1:13" ht="21.75" customHeight="1" x14ac:dyDescent="0.2">
      <c r="A251" s="78"/>
      <c r="B251" s="78"/>
      <c r="C251" s="78"/>
      <c r="D251" s="91"/>
      <c r="E251" s="78"/>
      <c r="F251" s="78"/>
      <c r="G251" s="22" t="s">
        <v>23</v>
      </c>
      <c r="H251" s="1">
        <f t="shared" si="28"/>
        <v>0</v>
      </c>
      <c r="I251" s="17">
        <v>0</v>
      </c>
      <c r="J251" s="17">
        <v>0</v>
      </c>
      <c r="K251" s="17">
        <v>0</v>
      </c>
      <c r="L251" s="17">
        <v>0</v>
      </c>
      <c r="M251" s="17">
        <v>0</v>
      </c>
    </row>
    <row r="252" spans="1:13" ht="21.75" customHeight="1" x14ac:dyDescent="0.2">
      <c r="A252" s="78"/>
      <c r="B252" s="78"/>
      <c r="C252" s="78"/>
      <c r="D252" s="91"/>
      <c r="E252" s="78"/>
      <c r="F252" s="78"/>
      <c r="G252" s="22" t="s">
        <v>30</v>
      </c>
      <c r="H252" s="1">
        <f t="shared" si="28"/>
        <v>0</v>
      </c>
      <c r="I252" s="1">
        <v>0</v>
      </c>
      <c r="J252" s="17">
        <v>0</v>
      </c>
      <c r="K252" s="1">
        <v>0</v>
      </c>
      <c r="L252" s="17">
        <v>0</v>
      </c>
      <c r="M252" s="17">
        <v>0</v>
      </c>
    </row>
    <row r="253" spans="1:13" ht="21.75" customHeight="1" x14ac:dyDescent="0.2">
      <c r="A253" s="78"/>
      <c r="B253" s="78"/>
      <c r="C253" s="78"/>
      <c r="D253" s="91"/>
      <c r="E253" s="78"/>
      <c r="F253" s="78"/>
      <c r="G253" s="22" t="s">
        <v>31</v>
      </c>
      <c r="H253" s="1">
        <f t="shared" si="28"/>
        <v>0</v>
      </c>
      <c r="I253" s="17">
        <v>0</v>
      </c>
      <c r="J253" s="17">
        <v>0</v>
      </c>
      <c r="K253" s="1">
        <v>0</v>
      </c>
      <c r="L253" s="1">
        <v>0</v>
      </c>
      <c r="M253" s="17">
        <v>0</v>
      </c>
    </row>
    <row r="254" spans="1:13" ht="21.75" customHeight="1" x14ac:dyDescent="0.2">
      <c r="A254" s="78"/>
      <c r="B254" s="78"/>
      <c r="C254" s="78"/>
      <c r="D254" s="91"/>
      <c r="E254" s="78"/>
      <c r="F254" s="78"/>
      <c r="G254" s="22" t="s">
        <v>32</v>
      </c>
      <c r="H254" s="1">
        <f t="shared" si="28"/>
        <v>36577.899999999994</v>
      </c>
      <c r="I254" s="1">
        <f>H254</f>
        <v>36577.899999999994</v>
      </c>
      <c r="J254" s="17">
        <v>0</v>
      </c>
      <c r="K254" s="1">
        <v>34383.199999999997</v>
      </c>
      <c r="L254" s="1">
        <v>2194.6999999999998</v>
      </c>
      <c r="M254" s="17">
        <v>0</v>
      </c>
    </row>
    <row r="255" spans="1:13" ht="21.75" customHeight="1" x14ac:dyDescent="0.2">
      <c r="A255" s="78"/>
      <c r="B255" s="78"/>
      <c r="C255" s="78"/>
      <c r="D255" s="91"/>
      <c r="E255" s="78"/>
      <c r="F255" s="78"/>
      <c r="G255" s="22" t="s">
        <v>33</v>
      </c>
      <c r="H255" s="1">
        <f t="shared" si="28"/>
        <v>0</v>
      </c>
      <c r="I255" s="17">
        <v>0</v>
      </c>
      <c r="J255" s="17">
        <v>0</v>
      </c>
      <c r="K255" s="17">
        <v>0</v>
      </c>
      <c r="L255" s="17">
        <v>0</v>
      </c>
      <c r="M255" s="17">
        <v>0</v>
      </c>
    </row>
    <row r="256" spans="1:13" ht="21.75" hidden="1" customHeight="1" x14ac:dyDescent="0.2">
      <c r="A256" s="10"/>
      <c r="B256" s="10"/>
      <c r="C256" s="10"/>
      <c r="D256" s="38"/>
      <c r="E256" s="10"/>
      <c r="F256" s="10"/>
      <c r="G256" s="22"/>
      <c r="H256" s="1"/>
      <c r="I256" s="17"/>
      <c r="J256" s="17"/>
      <c r="K256" s="17"/>
      <c r="L256" s="17"/>
      <c r="M256" s="17"/>
    </row>
    <row r="257" spans="1:13" ht="107.25" customHeight="1" x14ac:dyDescent="0.2">
      <c r="A257" s="78" t="s">
        <v>42</v>
      </c>
      <c r="B257" s="78" t="s">
        <v>12</v>
      </c>
      <c r="C257" s="78" t="s">
        <v>19</v>
      </c>
      <c r="D257" s="79" t="s">
        <v>100</v>
      </c>
      <c r="E257" s="78" t="s">
        <v>18</v>
      </c>
      <c r="F257" s="78" t="s">
        <v>177</v>
      </c>
      <c r="G257" s="22" t="s">
        <v>71</v>
      </c>
      <c r="H257" s="19">
        <f>H258+H259+H260+H261+H262+H263+H264+H265+H266+H267+H268</f>
        <v>18215.800000000003</v>
      </c>
      <c r="I257" s="19">
        <f>I258+I259+I260+I261+I262+I263+I264+I265+I266+I267+I268</f>
        <v>18205.8</v>
      </c>
      <c r="J257" s="19">
        <v>0</v>
      </c>
      <c r="K257" s="19">
        <f>K258+K259+K260+K261+K262+K263</f>
        <v>0</v>
      </c>
      <c r="L257" s="19">
        <f>L258+L259+L260+L261+L262+L263+L264+L265+L266+L267+L268</f>
        <v>18215.800000000003</v>
      </c>
      <c r="M257" s="19">
        <v>0</v>
      </c>
    </row>
    <row r="258" spans="1:13" ht="16.5" customHeight="1" x14ac:dyDescent="0.2">
      <c r="A258" s="78"/>
      <c r="B258" s="78"/>
      <c r="C258" s="78"/>
      <c r="D258" s="80"/>
      <c r="E258" s="78"/>
      <c r="F258" s="78"/>
      <c r="G258" s="22" t="s">
        <v>0</v>
      </c>
      <c r="H258" s="1">
        <f>J258+K258+L258</f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</row>
    <row r="259" spans="1:13" ht="16.5" customHeight="1" x14ac:dyDescent="0.2">
      <c r="A259" s="78"/>
      <c r="B259" s="78"/>
      <c r="C259" s="78"/>
      <c r="D259" s="80"/>
      <c r="E259" s="78"/>
      <c r="F259" s="78"/>
      <c r="G259" s="22" t="s">
        <v>5</v>
      </c>
      <c r="H259" s="1">
        <f t="shared" ref="H259:I268" si="29">J259+K259+L259</f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</row>
    <row r="260" spans="1:13" ht="16.5" customHeight="1" x14ac:dyDescent="0.2">
      <c r="A260" s="78"/>
      <c r="B260" s="78"/>
      <c r="C260" s="78"/>
      <c r="D260" s="80"/>
      <c r="E260" s="78"/>
      <c r="F260" s="78"/>
      <c r="G260" s="22" t="s">
        <v>1</v>
      </c>
      <c r="H260" s="1">
        <f t="shared" si="29"/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</row>
    <row r="261" spans="1:13" ht="16.5" customHeight="1" x14ac:dyDescent="0.2">
      <c r="A261" s="78"/>
      <c r="B261" s="78"/>
      <c r="C261" s="78"/>
      <c r="D261" s="80"/>
      <c r="E261" s="78"/>
      <c r="F261" s="78"/>
      <c r="G261" s="22" t="s">
        <v>2</v>
      </c>
      <c r="H261" s="1">
        <f t="shared" si="29"/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</row>
    <row r="262" spans="1:13" ht="16.5" customHeight="1" x14ac:dyDescent="0.2">
      <c r="A262" s="78"/>
      <c r="B262" s="78"/>
      <c r="C262" s="78"/>
      <c r="D262" s="80"/>
      <c r="E262" s="78"/>
      <c r="F262" s="78"/>
      <c r="G262" s="22" t="s">
        <v>3</v>
      </c>
      <c r="H262" s="1">
        <f t="shared" si="29"/>
        <v>1845.8</v>
      </c>
      <c r="I262" s="1">
        <v>1835.8</v>
      </c>
      <c r="J262" s="1">
        <v>0</v>
      </c>
      <c r="K262" s="1">
        <v>0</v>
      </c>
      <c r="L262" s="1">
        <v>1845.8</v>
      </c>
      <c r="M262" s="1">
        <v>0</v>
      </c>
    </row>
    <row r="263" spans="1:13" ht="16.5" customHeight="1" x14ac:dyDescent="0.25">
      <c r="A263" s="78"/>
      <c r="B263" s="78"/>
      <c r="C263" s="78"/>
      <c r="D263" s="80"/>
      <c r="E263" s="78"/>
      <c r="F263" s="78"/>
      <c r="G263" s="22" t="s">
        <v>4</v>
      </c>
      <c r="H263" s="1">
        <f t="shared" si="29"/>
        <v>4535.2</v>
      </c>
      <c r="I263" s="1">
        <f t="shared" si="29"/>
        <v>4535.2</v>
      </c>
      <c r="J263" s="1">
        <v>0</v>
      </c>
      <c r="K263" s="29">
        <v>0</v>
      </c>
      <c r="L263" s="28">
        <f>4243-69.6+361.8</f>
        <v>4535.2</v>
      </c>
      <c r="M263" s="1">
        <v>0</v>
      </c>
    </row>
    <row r="264" spans="1:13" ht="16.5" customHeight="1" x14ac:dyDescent="0.2">
      <c r="A264" s="78"/>
      <c r="B264" s="78"/>
      <c r="C264" s="78"/>
      <c r="D264" s="80"/>
      <c r="E264" s="78"/>
      <c r="F264" s="78"/>
      <c r="G264" s="22" t="s">
        <v>23</v>
      </c>
      <c r="H264" s="1">
        <f t="shared" si="29"/>
        <v>599.90000000000146</v>
      </c>
      <c r="I264" s="1">
        <v>599.9</v>
      </c>
      <c r="J264" s="1">
        <v>0</v>
      </c>
      <c r="K264" s="1">
        <v>0</v>
      </c>
      <c r="L264" s="1">
        <f>14535.2-13935.3</f>
        <v>599.90000000000146</v>
      </c>
      <c r="M264" s="1">
        <v>0</v>
      </c>
    </row>
    <row r="265" spans="1:13" ht="16.5" customHeight="1" x14ac:dyDescent="0.2">
      <c r="A265" s="78"/>
      <c r="B265" s="78"/>
      <c r="C265" s="78"/>
      <c r="D265" s="80"/>
      <c r="E265" s="78"/>
      <c r="F265" s="78"/>
      <c r="G265" s="22" t="s">
        <v>30</v>
      </c>
      <c r="H265" s="1">
        <f t="shared" si="29"/>
        <v>4131.6000000000004</v>
      </c>
      <c r="I265" s="1">
        <v>4131.6000000000004</v>
      </c>
      <c r="J265" s="1">
        <v>0</v>
      </c>
      <c r="K265" s="1">
        <v>0</v>
      </c>
      <c r="L265" s="1">
        <v>4131.6000000000004</v>
      </c>
      <c r="M265" s="1">
        <v>0</v>
      </c>
    </row>
    <row r="266" spans="1:13" ht="16.5" customHeight="1" x14ac:dyDescent="0.2">
      <c r="A266" s="78"/>
      <c r="B266" s="78"/>
      <c r="C266" s="78"/>
      <c r="D266" s="80"/>
      <c r="E266" s="78"/>
      <c r="F266" s="78"/>
      <c r="G266" s="22" t="s">
        <v>31</v>
      </c>
      <c r="H266" s="1">
        <f t="shared" si="29"/>
        <v>7103.3</v>
      </c>
      <c r="I266" s="1">
        <f>L266</f>
        <v>7103.3</v>
      </c>
      <c r="J266" s="1">
        <v>0</v>
      </c>
      <c r="K266" s="1">
        <v>0</v>
      </c>
      <c r="L266" s="1">
        <v>7103.3</v>
      </c>
      <c r="M266" s="1">
        <v>0</v>
      </c>
    </row>
    <row r="267" spans="1:13" ht="16.5" customHeight="1" x14ac:dyDescent="0.2">
      <c r="A267" s="78"/>
      <c r="B267" s="78"/>
      <c r="C267" s="78"/>
      <c r="D267" s="80"/>
      <c r="E267" s="78"/>
      <c r="F267" s="78"/>
      <c r="G267" s="22" t="s">
        <v>32</v>
      </c>
      <c r="H267" s="1">
        <f t="shared" si="29"/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</row>
    <row r="268" spans="1:13" ht="23.45" customHeight="1" x14ac:dyDescent="0.2">
      <c r="A268" s="78"/>
      <c r="B268" s="78"/>
      <c r="C268" s="78"/>
      <c r="D268" s="81"/>
      <c r="E268" s="78"/>
      <c r="F268" s="78"/>
      <c r="G268" s="22" t="s">
        <v>33</v>
      </c>
      <c r="H268" s="1">
        <f t="shared" si="29"/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</row>
    <row r="269" spans="1:13" ht="98.25" customHeight="1" x14ac:dyDescent="0.2">
      <c r="A269" s="78" t="s">
        <v>43</v>
      </c>
      <c r="B269" s="78" t="s">
        <v>12</v>
      </c>
      <c r="C269" s="78" t="s">
        <v>52</v>
      </c>
      <c r="D269" s="78" t="s">
        <v>25</v>
      </c>
      <c r="E269" s="78" t="s">
        <v>159</v>
      </c>
      <c r="F269" s="78" t="s">
        <v>160</v>
      </c>
      <c r="G269" s="22" t="s">
        <v>71</v>
      </c>
      <c r="H269" s="19">
        <f>H270+H271+H272+H273+H274+H275+H276+H277+H278+H279+H280</f>
        <v>379.40000000000003</v>
      </c>
      <c r="I269" s="19">
        <f>I270+I271+I272+I273+I274+I275</f>
        <v>0</v>
      </c>
      <c r="J269" s="19">
        <v>0</v>
      </c>
      <c r="K269" s="19">
        <f>K270+K271+K272+K273+K274+K275</f>
        <v>0</v>
      </c>
      <c r="L269" s="19">
        <f>L270+L271+L272+L273+L274+L275+L276+L277+L278+L279+L280</f>
        <v>379.40000000000003</v>
      </c>
      <c r="M269" s="19">
        <v>0</v>
      </c>
    </row>
    <row r="270" spans="1:13" ht="16.5" customHeight="1" x14ac:dyDescent="0.2">
      <c r="A270" s="78"/>
      <c r="B270" s="78"/>
      <c r="C270" s="78"/>
      <c r="D270" s="78"/>
      <c r="E270" s="78"/>
      <c r="F270" s="78"/>
      <c r="G270" s="22" t="s">
        <v>0</v>
      </c>
      <c r="H270" s="1">
        <f>J270+K270+L270</f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</row>
    <row r="271" spans="1:13" ht="16.5" customHeight="1" x14ac:dyDescent="0.2">
      <c r="A271" s="78"/>
      <c r="B271" s="78"/>
      <c r="C271" s="78"/>
      <c r="D271" s="78"/>
      <c r="E271" s="78"/>
      <c r="F271" s="78"/>
      <c r="G271" s="22" t="s">
        <v>5</v>
      </c>
      <c r="H271" s="1">
        <f>J271+K271+L271</f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</row>
    <row r="272" spans="1:13" ht="16.5" customHeight="1" x14ac:dyDescent="0.2">
      <c r="A272" s="78"/>
      <c r="B272" s="78"/>
      <c r="C272" s="78"/>
      <c r="D272" s="78"/>
      <c r="E272" s="78"/>
      <c r="F272" s="78"/>
      <c r="G272" s="22" t="s">
        <v>1</v>
      </c>
      <c r="H272" s="1">
        <f>J272+K272+L272</f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</row>
    <row r="273" spans="1:13" ht="16.5" customHeight="1" x14ac:dyDescent="0.25">
      <c r="A273" s="78"/>
      <c r="B273" s="78"/>
      <c r="C273" s="78"/>
      <c r="D273" s="78"/>
      <c r="E273" s="78"/>
      <c r="F273" s="78"/>
      <c r="G273" s="22" t="s">
        <v>2</v>
      </c>
      <c r="H273" s="1">
        <f>J273+K273+L273+M273</f>
        <v>0</v>
      </c>
      <c r="I273" s="1">
        <v>0</v>
      </c>
      <c r="J273" s="1">
        <v>0</v>
      </c>
      <c r="K273" s="28">
        <v>0</v>
      </c>
      <c r="L273" s="28">
        <v>0</v>
      </c>
      <c r="M273" s="1">
        <v>0</v>
      </c>
    </row>
    <row r="274" spans="1:13" ht="16.5" customHeight="1" x14ac:dyDescent="0.25">
      <c r="A274" s="78"/>
      <c r="B274" s="78"/>
      <c r="C274" s="78"/>
      <c r="D274" s="78"/>
      <c r="E274" s="78"/>
      <c r="F274" s="78"/>
      <c r="G274" s="22" t="s">
        <v>3</v>
      </c>
      <c r="H274" s="1">
        <f t="shared" ref="H274:H280" si="30">J274+K274+L274</f>
        <v>10.3</v>
      </c>
      <c r="I274" s="29">
        <v>0</v>
      </c>
      <c r="J274" s="1">
        <v>0</v>
      </c>
      <c r="K274" s="28">
        <v>0</v>
      </c>
      <c r="L274" s="28">
        <v>10.3</v>
      </c>
      <c r="M274" s="1">
        <v>0</v>
      </c>
    </row>
    <row r="275" spans="1:13" ht="16.5" customHeight="1" x14ac:dyDescent="0.2">
      <c r="A275" s="78"/>
      <c r="B275" s="78"/>
      <c r="C275" s="78"/>
      <c r="D275" s="78"/>
      <c r="E275" s="78"/>
      <c r="F275" s="78"/>
      <c r="G275" s="22" t="s">
        <v>4</v>
      </c>
      <c r="H275" s="1">
        <f t="shared" si="30"/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</row>
    <row r="276" spans="1:13" ht="16.5" customHeight="1" x14ac:dyDescent="0.2">
      <c r="A276" s="78"/>
      <c r="B276" s="78"/>
      <c r="C276" s="78"/>
      <c r="D276" s="78"/>
      <c r="E276" s="78"/>
      <c r="F276" s="78"/>
      <c r="G276" s="22" t="s">
        <v>23</v>
      </c>
      <c r="H276" s="1">
        <f t="shared" si="30"/>
        <v>369.1</v>
      </c>
      <c r="I276" s="1">
        <v>0</v>
      </c>
      <c r="J276" s="1">
        <v>0</v>
      </c>
      <c r="K276" s="1">
        <v>0</v>
      </c>
      <c r="L276" s="1">
        <v>369.1</v>
      </c>
      <c r="M276" s="1">
        <v>0</v>
      </c>
    </row>
    <row r="277" spans="1:13" ht="16.5" customHeight="1" x14ac:dyDescent="0.2">
      <c r="A277" s="78"/>
      <c r="B277" s="78"/>
      <c r="C277" s="78"/>
      <c r="D277" s="78"/>
      <c r="E277" s="78"/>
      <c r="F277" s="78"/>
      <c r="G277" s="22" t="s">
        <v>30</v>
      </c>
      <c r="H277" s="1">
        <f t="shared" si="30"/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</row>
    <row r="278" spans="1:13" ht="16.5" customHeight="1" x14ac:dyDescent="0.2">
      <c r="A278" s="78"/>
      <c r="B278" s="78"/>
      <c r="C278" s="78"/>
      <c r="D278" s="78"/>
      <c r="E278" s="78"/>
      <c r="F278" s="78"/>
      <c r="G278" s="22" t="s">
        <v>31</v>
      </c>
      <c r="H278" s="1">
        <f t="shared" si="30"/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</row>
    <row r="279" spans="1:13" ht="16.5" customHeight="1" x14ac:dyDescent="0.2">
      <c r="A279" s="78"/>
      <c r="B279" s="78"/>
      <c r="C279" s="78"/>
      <c r="D279" s="78"/>
      <c r="E279" s="78"/>
      <c r="F279" s="78"/>
      <c r="G279" s="22" t="s">
        <v>32</v>
      </c>
      <c r="H279" s="1">
        <f t="shared" si="30"/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</row>
    <row r="280" spans="1:13" ht="22.9" customHeight="1" x14ac:dyDescent="0.2">
      <c r="A280" s="78"/>
      <c r="B280" s="78"/>
      <c r="C280" s="78"/>
      <c r="D280" s="78"/>
      <c r="E280" s="78"/>
      <c r="F280" s="78"/>
      <c r="G280" s="22" t="s">
        <v>33</v>
      </c>
      <c r="H280" s="1">
        <f t="shared" si="30"/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</row>
    <row r="281" spans="1:13" ht="101.25" customHeight="1" x14ac:dyDescent="0.2">
      <c r="A281" s="78" t="s">
        <v>44</v>
      </c>
      <c r="B281" s="78" t="s">
        <v>12</v>
      </c>
      <c r="C281" s="78" t="s">
        <v>82</v>
      </c>
      <c r="D281" s="78" t="s">
        <v>67</v>
      </c>
      <c r="E281" s="78" t="s">
        <v>161</v>
      </c>
      <c r="F281" s="78" t="s">
        <v>162</v>
      </c>
      <c r="G281" s="22" t="s">
        <v>71</v>
      </c>
      <c r="H281" s="19">
        <f>H282+H283+H284+H285+H286+H287+H288+H289+H290+H291+H292</f>
        <v>5482.5</v>
      </c>
      <c r="I281" s="19">
        <f>I282+I283+I284+I285+I286+I287+I288+I289+I292</f>
        <v>5482.5</v>
      </c>
      <c r="J281" s="19">
        <v>0</v>
      </c>
      <c r="K281" s="19">
        <f>K282+K283+K284+K285+K286+K287</f>
        <v>0</v>
      </c>
      <c r="L281" s="19">
        <f>L282+L283+L284+L285+L286+L287+L288+L289+L290+L291+L292</f>
        <v>5482.5</v>
      </c>
      <c r="M281" s="19">
        <v>0</v>
      </c>
    </row>
    <row r="282" spans="1:13" ht="16.5" customHeight="1" x14ac:dyDescent="0.2">
      <c r="A282" s="78"/>
      <c r="B282" s="78"/>
      <c r="C282" s="78"/>
      <c r="D282" s="78"/>
      <c r="E282" s="78"/>
      <c r="F282" s="78"/>
      <c r="G282" s="22" t="s">
        <v>0</v>
      </c>
      <c r="H282" s="1">
        <f>J282+K282+L282</f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</row>
    <row r="283" spans="1:13" ht="16.5" customHeight="1" x14ac:dyDescent="0.2">
      <c r="A283" s="78"/>
      <c r="B283" s="78"/>
      <c r="C283" s="78"/>
      <c r="D283" s="78"/>
      <c r="E283" s="78"/>
      <c r="F283" s="78"/>
      <c r="G283" s="22" t="s">
        <v>5</v>
      </c>
      <c r="H283" s="1">
        <f>J283+K283+L283</f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</row>
    <row r="284" spans="1:13" ht="16.5" customHeight="1" x14ac:dyDescent="0.2">
      <c r="A284" s="78"/>
      <c r="B284" s="78"/>
      <c r="C284" s="78"/>
      <c r="D284" s="78"/>
      <c r="E284" s="78"/>
      <c r="F284" s="78"/>
      <c r="G284" s="22" t="s">
        <v>1</v>
      </c>
      <c r="H284" s="1">
        <f>J284+K284+L284</f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</row>
    <row r="285" spans="1:13" ht="16.5" customHeight="1" x14ac:dyDescent="0.25">
      <c r="A285" s="78"/>
      <c r="B285" s="78"/>
      <c r="C285" s="78"/>
      <c r="D285" s="78"/>
      <c r="E285" s="78"/>
      <c r="F285" s="78"/>
      <c r="G285" s="22" t="s">
        <v>2</v>
      </c>
      <c r="H285" s="1">
        <f>J285+K285+L285+M285</f>
        <v>0</v>
      </c>
      <c r="I285" s="1">
        <v>0</v>
      </c>
      <c r="J285" s="1">
        <v>0</v>
      </c>
      <c r="K285" s="28">
        <v>0</v>
      </c>
      <c r="L285" s="28">
        <v>0</v>
      </c>
      <c r="M285" s="1">
        <v>0</v>
      </c>
    </row>
    <row r="286" spans="1:13" ht="16.5" customHeight="1" x14ac:dyDescent="0.25">
      <c r="A286" s="78"/>
      <c r="B286" s="78"/>
      <c r="C286" s="78"/>
      <c r="D286" s="78"/>
      <c r="E286" s="78"/>
      <c r="F286" s="78"/>
      <c r="G286" s="22" t="s">
        <v>3</v>
      </c>
      <c r="H286" s="1">
        <f t="shared" ref="H286:I292" si="31">J286+K286+L286</f>
        <v>0</v>
      </c>
      <c r="I286" s="1">
        <v>0</v>
      </c>
      <c r="J286" s="1">
        <v>0</v>
      </c>
      <c r="K286" s="29">
        <v>0</v>
      </c>
      <c r="L286" s="28">
        <v>0</v>
      </c>
      <c r="M286" s="1">
        <v>0</v>
      </c>
    </row>
    <row r="287" spans="1:13" ht="16.5" customHeight="1" x14ac:dyDescent="0.2">
      <c r="A287" s="78"/>
      <c r="B287" s="78"/>
      <c r="C287" s="78"/>
      <c r="D287" s="78"/>
      <c r="E287" s="78"/>
      <c r="F287" s="78"/>
      <c r="G287" s="22" t="s">
        <v>4</v>
      </c>
      <c r="H287" s="1">
        <f t="shared" si="31"/>
        <v>2736.5</v>
      </c>
      <c r="I287" s="1">
        <f t="shared" si="31"/>
        <v>2736.5</v>
      </c>
      <c r="J287" s="1">
        <v>0</v>
      </c>
      <c r="K287" s="1">
        <v>0</v>
      </c>
      <c r="L287" s="1">
        <f>2800-63.5</f>
        <v>2736.5</v>
      </c>
      <c r="M287" s="1">
        <v>0</v>
      </c>
    </row>
    <row r="288" spans="1:13" ht="16.5" customHeight="1" x14ac:dyDescent="0.2">
      <c r="A288" s="78"/>
      <c r="B288" s="78"/>
      <c r="C288" s="78"/>
      <c r="D288" s="78"/>
      <c r="E288" s="78"/>
      <c r="F288" s="78"/>
      <c r="G288" s="22" t="s">
        <v>23</v>
      </c>
      <c r="H288" s="1">
        <f t="shared" si="31"/>
        <v>2746</v>
      </c>
      <c r="I288" s="1">
        <v>2746</v>
      </c>
      <c r="J288" s="1">
        <v>0</v>
      </c>
      <c r="K288" s="1">
        <v>0</v>
      </c>
      <c r="L288" s="1">
        <v>2746</v>
      </c>
      <c r="M288" s="1">
        <v>0</v>
      </c>
    </row>
    <row r="289" spans="1:13" ht="16.5" customHeight="1" x14ac:dyDescent="0.2">
      <c r="A289" s="78"/>
      <c r="B289" s="78"/>
      <c r="C289" s="78"/>
      <c r="D289" s="78"/>
      <c r="E289" s="78"/>
      <c r="F289" s="78"/>
      <c r="G289" s="22" t="s">
        <v>30</v>
      </c>
      <c r="H289" s="1">
        <f t="shared" si="31"/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</row>
    <row r="290" spans="1:13" ht="16.5" customHeight="1" x14ac:dyDescent="0.2">
      <c r="A290" s="78"/>
      <c r="B290" s="78"/>
      <c r="C290" s="78"/>
      <c r="D290" s="78"/>
      <c r="E290" s="78"/>
      <c r="F290" s="78"/>
      <c r="G290" s="22" t="s">
        <v>31</v>
      </c>
      <c r="H290" s="1">
        <f t="shared" si="31"/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</row>
    <row r="291" spans="1:13" ht="16.5" customHeight="1" x14ac:dyDescent="0.2">
      <c r="A291" s="78"/>
      <c r="B291" s="78"/>
      <c r="C291" s="78"/>
      <c r="D291" s="78"/>
      <c r="E291" s="78"/>
      <c r="F291" s="78"/>
      <c r="G291" s="22" t="s">
        <v>32</v>
      </c>
      <c r="H291" s="1">
        <f t="shared" si="31"/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</row>
    <row r="292" spans="1:13" ht="16.149999999999999" customHeight="1" x14ac:dyDescent="0.2">
      <c r="A292" s="78"/>
      <c r="B292" s="78"/>
      <c r="C292" s="78"/>
      <c r="D292" s="78"/>
      <c r="E292" s="78"/>
      <c r="F292" s="78"/>
      <c r="G292" s="22" t="s">
        <v>33</v>
      </c>
      <c r="H292" s="1">
        <f t="shared" si="31"/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</row>
    <row r="293" spans="1:13" ht="103.5" customHeight="1" x14ac:dyDescent="0.2">
      <c r="A293" s="78" t="s">
        <v>127</v>
      </c>
      <c r="B293" s="78" t="s">
        <v>36</v>
      </c>
      <c r="C293" s="78" t="s">
        <v>24</v>
      </c>
      <c r="D293" s="78" t="s">
        <v>68</v>
      </c>
      <c r="E293" s="79" t="s">
        <v>161</v>
      </c>
      <c r="F293" s="79" t="s">
        <v>163</v>
      </c>
      <c r="G293" s="22" t="s">
        <v>71</v>
      </c>
      <c r="H293" s="19">
        <f>H294+H295+H296+H297+H298+H299+H300+H301+H302+H303+H304</f>
        <v>241</v>
      </c>
      <c r="I293" s="19">
        <f t="shared" ref="I293:M293" si="32">I294+I295+I296+I297+I298+I299+I300+I301+I302+I303+I304</f>
        <v>230</v>
      </c>
      <c r="J293" s="19">
        <f t="shared" si="32"/>
        <v>0</v>
      </c>
      <c r="K293" s="19">
        <f t="shared" si="32"/>
        <v>0</v>
      </c>
      <c r="L293" s="19">
        <f t="shared" si="32"/>
        <v>241</v>
      </c>
      <c r="M293" s="19">
        <f t="shared" si="32"/>
        <v>0</v>
      </c>
    </row>
    <row r="294" spans="1:13" ht="16.5" customHeight="1" x14ac:dyDescent="0.2">
      <c r="A294" s="78"/>
      <c r="B294" s="78"/>
      <c r="C294" s="78"/>
      <c r="D294" s="78"/>
      <c r="E294" s="80"/>
      <c r="F294" s="80"/>
      <c r="G294" s="22" t="s">
        <v>0</v>
      </c>
      <c r="H294" s="1">
        <f>J294+K294+L294+M294</f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</row>
    <row r="295" spans="1:13" ht="16.5" customHeight="1" x14ac:dyDescent="0.2">
      <c r="A295" s="78"/>
      <c r="B295" s="78"/>
      <c r="C295" s="78"/>
      <c r="D295" s="78"/>
      <c r="E295" s="80"/>
      <c r="F295" s="80"/>
      <c r="G295" s="22" t="s">
        <v>5</v>
      </c>
      <c r="H295" s="1">
        <f t="shared" ref="H295:H304" si="33">J295+K295+L295+M295</f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</row>
    <row r="296" spans="1:13" ht="16.5" customHeight="1" x14ac:dyDescent="0.2">
      <c r="A296" s="78"/>
      <c r="B296" s="78"/>
      <c r="C296" s="78"/>
      <c r="D296" s="78"/>
      <c r="E296" s="80"/>
      <c r="F296" s="80"/>
      <c r="G296" s="22" t="s">
        <v>1</v>
      </c>
      <c r="H296" s="1">
        <f t="shared" si="33"/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</row>
    <row r="297" spans="1:13" ht="16.5" customHeight="1" x14ac:dyDescent="0.25">
      <c r="A297" s="78"/>
      <c r="B297" s="78"/>
      <c r="C297" s="78"/>
      <c r="D297" s="78"/>
      <c r="E297" s="80"/>
      <c r="F297" s="80"/>
      <c r="G297" s="22" t="s">
        <v>2</v>
      </c>
      <c r="H297" s="1">
        <f t="shared" si="33"/>
        <v>0</v>
      </c>
      <c r="I297" s="1">
        <v>0</v>
      </c>
      <c r="J297" s="1">
        <v>0</v>
      </c>
      <c r="K297" s="28">
        <v>0</v>
      </c>
      <c r="L297" s="28">
        <v>0</v>
      </c>
      <c r="M297" s="1">
        <v>0</v>
      </c>
    </row>
    <row r="298" spans="1:13" ht="16.5" customHeight="1" x14ac:dyDescent="0.25">
      <c r="A298" s="78"/>
      <c r="B298" s="78"/>
      <c r="C298" s="78"/>
      <c r="D298" s="78"/>
      <c r="E298" s="80"/>
      <c r="F298" s="80"/>
      <c r="G298" s="22" t="s">
        <v>3</v>
      </c>
      <c r="H298" s="1">
        <f t="shared" si="33"/>
        <v>0</v>
      </c>
      <c r="I298" s="29">
        <v>0</v>
      </c>
      <c r="J298" s="1">
        <v>0</v>
      </c>
      <c r="K298" s="29">
        <v>0</v>
      </c>
      <c r="L298" s="28">
        <v>0</v>
      </c>
      <c r="M298" s="1">
        <v>0</v>
      </c>
    </row>
    <row r="299" spans="1:13" ht="16.5" customHeight="1" x14ac:dyDescent="0.2">
      <c r="A299" s="78"/>
      <c r="B299" s="78"/>
      <c r="C299" s="78"/>
      <c r="D299" s="78"/>
      <c r="E299" s="80"/>
      <c r="F299" s="80"/>
      <c r="G299" s="22" t="s">
        <v>4</v>
      </c>
      <c r="H299" s="1">
        <f t="shared" si="33"/>
        <v>230</v>
      </c>
      <c r="I299" s="1">
        <v>230</v>
      </c>
      <c r="J299" s="1">
        <v>0</v>
      </c>
      <c r="K299" s="1">
        <v>0</v>
      </c>
      <c r="L299" s="1">
        <v>230</v>
      </c>
      <c r="M299" s="1">
        <v>0</v>
      </c>
    </row>
    <row r="300" spans="1:13" ht="16.5" customHeight="1" x14ac:dyDescent="0.2">
      <c r="A300" s="78"/>
      <c r="B300" s="78"/>
      <c r="C300" s="78"/>
      <c r="D300" s="78"/>
      <c r="E300" s="80"/>
      <c r="F300" s="80"/>
      <c r="G300" s="22" t="s">
        <v>23</v>
      </c>
      <c r="H300" s="1">
        <f t="shared" si="33"/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</row>
    <row r="301" spans="1:13" ht="16.5" customHeight="1" x14ac:dyDescent="0.2">
      <c r="A301" s="78"/>
      <c r="B301" s="78"/>
      <c r="C301" s="78"/>
      <c r="D301" s="78"/>
      <c r="E301" s="80"/>
      <c r="F301" s="80"/>
      <c r="G301" s="22" t="s">
        <v>30</v>
      </c>
      <c r="H301" s="1">
        <f t="shared" si="33"/>
        <v>11</v>
      </c>
      <c r="I301" s="1">
        <v>0</v>
      </c>
      <c r="J301" s="1">
        <v>0</v>
      </c>
      <c r="K301" s="1">
        <v>0</v>
      </c>
      <c r="L301" s="1">
        <v>11</v>
      </c>
      <c r="M301" s="1">
        <v>0</v>
      </c>
    </row>
    <row r="302" spans="1:13" ht="16.5" customHeight="1" x14ac:dyDescent="0.2">
      <c r="A302" s="78"/>
      <c r="B302" s="78"/>
      <c r="C302" s="78"/>
      <c r="D302" s="78"/>
      <c r="E302" s="80"/>
      <c r="F302" s="80"/>
      <c r="G302" s="22" t="s">
        <v>31</v>
      </c>
      <c r="H302" s="1">
        <f t="shared" si="33"/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</row>
    <row r="303" spans="1:13" ht="16.5" customHeight="1" x14ac:dyDescent="0.2">
      <c r="A303" s="78"/>
      <c r="B303" s="78"/>
      <c r="C303" s="78"/>
      <c r="D303" s="78"/>
      <c r="E303" s="80"/>
      <c r="F303" s="80"/>
      <c r="G303" s="22" t="s">
        <v>32</v>
      </c>
      <c r="H303" s="1">
        <f t="shared" si="33"/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</row>
    <row r="304" spans="1:13" ht="22.15" customHeight="1" x14ac:dyDescent="0.2">
      <c r="A304" s="78"/>
      <c r="B304" s="78"/>
      <c r="C304" s="78"/>
      <c r="D304" s="78"/>
      <c r="E304" s="81"/>
      <c r="F304" s="81"/>
      <c r="G304" s="22" t="s">
        <v>33</v>
      </c>
      <c r="H304" s="1">
        <f t="shared" si="33"/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</row>
    <row r="305" spans="1:13" ht="94.5" customHeight="1" x14ac:dyDescent="0.2">
      <c r="A305" s="78" t="s">
        <v>81</v>
      </c>
      <c r="B305" s="78" t="s">
        <v>12</v>
      </c>
      <c r="C305" s="78" t="s">
        <v>83</v>
      </c>
      <c r="D305" s="91">
        <v>7138.3</v>
      </c>
      <c r="E305" s="85" t="s">
        <v>105</v>
      </c>
      <c r="F305" s="85" t="s">
        <v>105</v>
      </c>
      <c r="G305" s="22" t="s">
        <v>71</v>
      </c>
      <c r="H305" s="19">
        <f>H306+H307+H308+H309+H310+H311+H312+H313+H314+H315+H316</f>
        <v>159.99999999999997</v>
      </c>
      <c r="I305" s="19">
        <f>I312</f>
        <v>0</v>
      </c>
      <c r="J305" s="19">
        <v>0</v>
      </c>
      <c r="K305" s="19">
        <f>K306+K307+K308+K309+K310+K311</f>
        <v>0</v>
      </c>
      <c r="L305" s="19">
        <f>L306+L307+L308+L309+L310+L311+L312+L313+L314+L315+L316</f>
        <v>159.99999999999997</v>
      </c>
      <c r="M305" s="19">
        <v>0</v>
      </c>
    </row>
    <row r="306" spans="1:13" ht="16.5" customHeight="1" x14ac:dyDescent="0.2">
      <c r="A306" s="78"/>
      <c r="B306" s="78"/>
      <c r="C306" s="78"/>
      <c r="D306" s="91"/>
      <c r="E306" s="86"/>
      <c r="F306" s="86"/>
      <c r="G306" s="22" t="s">
        <v>0</v>
      </c>
      <c r="H306" s="1">
        <f>J306+K306+L306+M306</f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</row>
    <row r="307" spans="1:13" ht="16.5" customHeight="1" x14ac:dyDescent="0.2">
      <c r="A307" s="78"/>
      <c r="B307" s="78"/>
      <c r="C307" s="78"/>
      <c r="D307" s="91"/>
      <c r="E307" s="86"/>
      <c r="F307" s="86"/>
      <c r="G307" s="22" t="s">
        <v>5</v>
      </c>
      <c r="H307" s="1">
        <f t="shared" ref="H307:H316" si="34">J307+K307+L307+M307</f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</row>
    <row r="308" spans="1:13" ht="16.5" customHeight="1" x14ac:dyDescent="0.2">
      <c r="A308" s="78"/>
      <c r="B308" s="78"/>
      <c r="C308" s="78"/>
      <c r="D308" s="91"/>
      <c r="E308" s="86"/>
      <c r="F308" s="86"/>
      <c r="G308" s="22" t="s">
        <v>1</v>
      </c>
      <c r="H308" s="1">
        <f t="shared" si="34"/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</row>
    <row r="309" spans="1:13" ht="15.75" x14ac:dyDescent="0.25">
      <c r="A309" s="78"/>
      <c r="B309" s="78"/>
      <c r="C309" s="78"/>
      <c r="D309" s="91"/>
      <c r="E309" s="86"/>
      <c r="F309" s="86"/>
      <c r="G309" s="22" t="s">
        <v>2</v>
      </c>
      <c r="H309" s="1">
        <f t="shared" si="34"/>
        <v>0</v>
      </c>
      <c r="I309" s="1">
        <v>0</v>
      </c>
      <c r="J309" s="1">
        <v>0</v>
      </c>
      <c r="K309" s="28">
        <v>0</v>
      </c>
      <c r="L309" s="28">
        <v>0</v>
      </c>
      <c r="M309" s="1">
        <v>0</v>
      </c>
    </row>
    <row r="310" spans="1:13" ht="15.75" x14ac:dyDescent="0.25">
      <c r="A310" s="78"/>
      <c r="B310" s="78"/>
      <c r="C310" s="78"/>
      <c r="D310" s="91"/>
      <c r="E310" s="86"/>
      <c r="F310" s="86"/>
      <c r="G310" s="22" t="s">
        <v>3</v>
      </c>
      <c r="H310" s="1">
        <f t="shared" si="34"/>
        <v>160</v>
      </c>
      <c r="I310" s="29">
        <v>0</v>
      </c>
      <c r="J310" s="1">
        <v>0</v>
      </c>
      <c r="K310" s="29">
        <v>0</v>
      </c>
      <c r="L310" s="28">
        <v>160</v>
      </c>
      <c r="M310" s="1">
        <v>0</v>
      </c>
    </row>
    <row r="311" spans="1:13" ht="15.75" x14ac:dyDescent="0.2">
      <c r="A311" s="78"/>
      <c r="B311" s="78"/>
      <c r="C311" s="78"/>
      <c r="D311" s="91"/>
      <c r="E311" s="86"/>
      <c r="F311" s="86"/>
      <c r="G311" s="22" t="s">
        <v>4</v>
      </c>
      <c r="H311" s="1">
        <f t="shared" si="34"/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</row>
    <row r="312" spans="1:13" ht="15.75" x14ac:dyDescent="0.2">
      <c r="A312" s="78"/>
      <c r="B312" s="78"/>
      <c r="C312" s="78"/>
      <c r="D312" s="91"/>
      <c r="E312" s="86"/>
      <c r="F312" s="86"/>
      <c r="G312" s="22" t="s">
        <v>23</v>
      </c>
      <c r="H312" s="1">
        <f t="shared" si="34"/>
        <v>-2.2648549702353193E-14</v>
      </c>
      <c r="I312" s="1">
        <v>0</v>
      </c>
      <c r="J312" s="1">
        <v>0</v>
      </c>
      <c r="K312" s="1">
        <v>0</v>
      </c>
      <c r="L312" s="1">
        <f>454.9-251-200-3.9</f>
        <v>-2.2648549702353193E-14</v>
      </c>
      <c r="M312" s="1">
        <v>0</v>
      </c>
    </row>
    <row r="313" spans="1:13" ht="15.75" x14ac:dyDescent="0.2">
      <c r="A313" s="78"/>
      <c r="B313" s="78"/>
      <c r="C313" s="78"/>
      <c r="D313" s="91"/>
      <c r="E313" s="86"/>
      <c r="F313" s="86"/>
      <c r="G313" s="22" t="s">
        <v>30</v>
      </c>
      <c r="H313" s="1">
        <f t="shared" si="34"/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</row>
    <row r="314" spans="1:13" ht="15.75" x14ac:dyDescent="0.2">
      <c r="A314" s="78"/>
      <c r="B314" s="78"/>
      <c r="C314" s="78"/>
      <c r="D314" s="91"/>
      <c r="E314" s="86"/>
      <c r="F314" s="86"/>
      <c r="G314" s="22" t="s">
        <v>31</v>
      </c>
      <c r="H314" s="1">
        <f t="shared" si="34"/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</row>
    <row r="315" spans="1:13" ht="15.75" x14ac:dyDescent="0.2">
      <c r="A315" s="78"/>
      <c r="B315" s="78"/>
      <c r="C315" s="78"/>
      <c r="D315" s="91"/>
      <c r="E315" s="86"/>
      <c r="F315" s="86"/>
      <c r="G315" s="22" t="s">
        <v>32</v>
      </c>
      <c r="H315" s="1">
        <f t="shared" si="34"/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</row>
    <row r="316" spans="1:13" ht="23.25" customHeight="1" x14ac:dyDescent="0.2">
      <c r="A316" s="78"/>
      <c r="B316" s="78"/>
      <c r="C316" s="78"/>
      <c r="D316" s="91"/>
      <c r="E316" s="87"/>
      <c r="F316" s="87"/>
      <c r="G316" s="22" t="s">
        <v>33</v>
      </c>
      <c r="H316" s="1">
        <f t="shared" si="34"/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</row>
    <row r="317" spans="1:13" ht="110.25" x14ac:dyDescent="0.2">
      <c r="A317" s="78" t="s">
        <v>45</v>
      </c>
      <c r="B317" s="78" t="s">
        <v>12</v>
      </c>
      <c r="C317" s="78" t="s">
        <v>27</v>
      </c>
      <c r="D317" s="78">
        <v>1402.5</v>
      </c>
      <c r="E317" s="78" t="s">
        <v>161</v>
      </c>
      <c r="F317" s="78" t="s">
        <v>159</v>
      </c>
      <c r="G317" s="22" t="s">
        <v>71</v>
      </c>
      <c r="H317" s="19">
        <f>H318+H319+H320+H321+H322+H323</f>
        <v>1402.5</v>
      </c>
      <c r="I317" s="19">
        <f>I318+I319+I320+I321+I322+I323</f>
        <v>1402.5</v>
      </c>
      <c r="J317" s="19">
        <v>0</v>
      </c>
      <c r="K317" s="19">
        <f>K318+K319+K320+K321+K322+K323</f>
        <v>0</v>
      </c>
      <c r="L317" s="19">
        <f>L318+L319+L320+L321+L322+L323</f>
        <v>1402.5</v>
      </c>
      <c r="M317" s="19">
        <v>0</v>
      </c>
    </row>
    <row r="318" spans="1:13" ht="15.75" x14ac:dyDescent="0.2">
      <c r="A318" s="78"/>
      <c r="B318" s="78"/>
      <c r="C318" s="78"/>
      <c r="D318" s="78"/>
      <c r="E318" s="78"/>
      <c r="F318" s="78"/>
      <c r="G318" s="22" t="s">
        <v>0</v>
      </c>
      <c r="H318" s="1">
        <f>J318+K318+L318</f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</row>
    <row r="319" spans="1:13" ht="15.75" x14ac:dyDescent="0.2">
      <c r="A319" s="78"/>
      <c r="B319" s="78"/>
      <c r="C319" s="78"/>
      <c r="D319" s="78"/>
      <c r="E319" s="78"/>
      <c r="F319" s="78"/>
      <c r="G319" s="22" t="s">
        <v>5</v>
      </c>
      <c r="H319" s="1">
        <f t="shared" ref="H319:H328" si="35">J319+K319+L319</f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</row>
    <row r="320" spans="1:13" ht="15.75" x14ac:dyDescent="0.2">
      <c r="A320" s="78"/>
      <c r="B320" s="78"/>
      <c r="C320" s="78"/>
      <c r="D320" s="78"/>
      <c r="E320" s="78"/>
      <c r="F320" s="78"/>
      <c r="G320" s="22" t="s">
        <v>1</v>
      </c>
      <c r="H320" s="1">
        <f t="shared" si="35"/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</row>
    <row r="321" spans="1:17" ht="15.75" x14ac:dyDescent="0.25">
      <c r="A321" s="78"/>
      <c r="B321" s="78"/>
      <c r="C321" s="78"/>
      <c r="D321" s="78"/>
      <c r="E321" s="78"/>
      <c r="F321" s="78"/>
      <c r="G321" s="22" t="s">
        <v>2</v>
      </c>
      <c r="H321" s="1">
        <f t="shared" si="35"/>
        <v>0</v>
      </c>
      <c r="I321" s="1">
        <v>0</v>
      </c>
      <c r="J321" s="1">
        <v>0</v>
      </c>
      <c r="K321" s="28">
        <v>0</v>
      </c>
      <c r="L321" s="28">
        <v>0</v>
      </c>
      <c r="M321" s="1">
        <v>0</v>
      </c>
    </row>
    <row r="322" spans="1:17" ht="15.75" x14ac:dyDescent="0.2">
      <c r="A322" s="78"/>
      <c r="B322" s="78"/>
      <c r="C322" s="78"/>
      <c r="D322" s="78"/>
      <c r="E322" s="78"/>
      <c r="F322" s="78"/>
      <c r="G322" s="22" t="s">
        <v>3</v>
      </c>
      <c r="H322" s="19">
        <f t="shared" si="35"/>
        <v>1402.5</v>
      </c>
      <c r="I322" s="19">
        <v>1402.5</v>
      </c>
      <c r="J322" s="19">
        <v>0</v>
      </c>
      <c r="K322" s="19">
        <v>0</v>
      </c>
      <c r="L322" s="39">
        <v>1402.5</v>
      </c>
      <c r="M322" s="1">
        <v>0</v>
      </c>
    </row>
    <row r="323" spans="1:17" ht="15.75" x14ac:dyDescent="0.2">
      <c r="A323" s="78"/>
      <c r="B323" s="78"/>
      <c r="C323" s="78"/>
      <c r="D323" s="78"/>
      <c r="E323" s="78"/>
      <c r="F323" s="78"/>
      <c r="G323" s="22" t="s">
        <v>4</v>
      </c>
      <c r="H323" s="19">
        <f t="shared" si="35"/>
        <v>0</v>
      </c>
      <c r="I323" s="19">
        <v>0</v>
      </c>
      <c r="J323" s="19">
        <v>0</v>
      </c>
      <c r="K323" s="19">
        <v>0</v>
      </c>
      <c r="L323" s="19">
        <v>0</v>
      </c>
      <c r="M323" s="1">
        <v>0</v>
      </c>
    </row>
    <row r="324" spans="1:17" ht="15.75" x14ac:dyDescent="0.2">
      <c r="A324" s="78"/>
      <c r="B324" s="78"/>
      <c r="C324" s="78"/>
      <c r="D324" s="78"/>
      <c r="E324" s="78"/>
      <c r="F324" s="78"/>
      <c r="G324" s="22" t="s">
        <v>23</v>
      </c>
      <c r="H324" s="1">
        <f t="shared" si="35"/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Q324" s="9"/>
    </row>
    <row r="325" spans="1:17" ht="15.75" x14ac:dyDescent="0.2">
      <c r="A325" s="78"/>
      <c r="B325" s="78"/>
      <c r="C325" s="78"/>
      <c r="D325" s="78"/>
      <c r="E325" s="78"/>
      <c r="F325" s="78"/>
      <c r="G325" s="22" t="s">
        <v>30</v>
      </c>
      <c r="H325" s="1">
        <f t="shared" si="35"/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</row>
    <row r="326" spans="1:17" ht="15.75" x14ac:dyDescent="0.2">
      <c r="A326" s="78"/>
      <c r="B326" s="78"/>
      <c r="C326" s="78"/>
      <c r="D326" s="78"/>
      <c r="E326" s="78"/>
      <c r="F326" s="78"/>
      <c r="G326" s="22" t="s">
        <v>31</v>
      </c>
      <c r="H326" s="1">
        <f t="shared" si="35"/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</row>
    <row r="327" spans="1:17" ht="15.75" x14ac:dyDescent="0.2">
      <c r="A327" s="78"/>
      <c r="B327" s="78"/>
      <c r="C327" s="78"/>
      <c r="D327" s="78"/>
      <c r="E327" s="78"/>
      <c r="F327" s="78"/>
      <c r="G327" s="22" t="s">
        <v>32</v>
      </c>
      <c r="H327" s="1">
        <f t="shared" si="35"/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</row>
    <row r="328" spans="1:17" ht="20.25" customHeight="1" x14ac:dyDescent="0.2">
      <c r="A328" s="78"/>
      <c r="B328" s="78"/>
      <c r="C328" s="78"/>
      <c r="D328" s="78"/>
      <c r="E328" s="78"/>
      <c r="F328" s="78"/>
      <c r="G328" s="22" t="s">
        <v>33</v>
      </c>
      <c r="H328" s="1">
        <f t="shared" si="35"/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</row>
    <row r="329" spans="1:17" ht="16.5" hidden="1" customHeight="1" x14ac:dyDescent="0.2">
      <c r="A329" s="78"/>
      <c r="B329" s="78"/>
      <c r="C329" s="78"/>
      <c r="D329" s="78"/>
      <c r="E329" s="78"/>
      <c r="F329" s="78"/>
      <c r="G329" s="22"/>
      <c r="H329" s="1"/>
      <c r="I329" s="1"/>
      <c r="J329" s="1"/>
      <c r="K329" s="1"/>
      <c r="L329" s="1"/>
      <c r="M329" s="1"/>
    </row>
    <row r="330" spans="1:17" ht="16.5" hidden="1" customHeight="1" x14ac:dyDescent="0.2">
      <c r="A330" s="78"/>
      <c r="B330" s="78"/>
      <c r="C330" s="78"/>
      <c r="D330" s="78"/>
      <c r="E330" s="78"/>
      <c r="F330" s="78"/>
      <c r="G330" s="22"/>
      <c r="H330" s="1"/>
      <c r="I330" s="1"/>
      <c r="J330" s="1"/>
      <c r="K330" s="1"/>
      <c r="L330" s="1"/>
      <c r="M330" s="1"/>
    </row>
    <row r="331" spans="1:17" ht="16.5" hidden="1" customHeight="1" x14ac:dyDescent="0.2">
      <c r="A331" s="78"/>
      <c r="B331" s="78"/>
      <c r="C331" s="78"/>
      <c r="D331" s="78"/>
      <c r="E331" s="78"/>
      <c r="F331" s="78"/>
      <c r="G331" s="22"/>
      <c r="H331" s="1"/>
      <c r="I331" s="1"/>
      <c r="J331" s="1"/>
      <c r="K331" s="1"/>
      <c r="L331" s="1"/>
      <c r="M331" s="1"/>
    </row>
    <row r="332" spans="1:17" ht="16.5" hidden="1" customHeight="1" x14ac:dyDescent="0.2">
      <c r="A332" s="78"/>
      <c r="B332" s="78"/>
      <c r="C332" s="78"/>
      <c r="D332" s="78"/>
      <c r="E332" s="78"/>
      <c r="F332" s="78"/>
      <c r="G332" s="22"/>
      <c r="H332" s="1"/>
      <c r="I332" s="1"/>
      <c r="J332" s="1"/>
      <c r="K332" s="1"/>
      <c r="L332" s="1"/>
      <c r="M332" s="1"/>
    </row>
    <row r="333" spans="1:17" ht="15.75" hidden="1" x14ac:dyDescent="0.25">
      <c r="A333" s="78"/>
      <c r="B333" s="78"/>
      <c r="C333" s="78"/>
      <c r="D333" s="78"/>
      <c r="E333" s="78"/>
      <c r="F333" s="78"/>
      <c r="G333" s="22"/>
      <c r="H333" s="1"/>
      <c r="I333" s="1"/>
      <c r="J333" s="1"/>
      <c r="K333" s="28"/>
      <c r="L333" s="28"/>
      <c r="M333" s="1"/>
    </row>
    <row r="334" spans="1:17" ht="15.75" hidden="1" x14ac:dyDescent="0.25">
      <c r="A334" s="78"/>
      <c r="B334" s="78"/>
      <c r="C334" s="78"/>
      <c r="D334" s="78"/>
      <c r="E334" s="78"/>
      <c r="F334" s="78"/>
      <c r="G334" s="22"/>
      <c r="H334" s="1"/>
      <c r="I334" s="1"/>
      <c r="J334" s="1"/>
      <c r="K334" s="29"/>
      <c r="L334" s="28"/>
      <c r="M334" s="1"/>
    </row>
    <row r="335" spans="1:17" ht="15.75" hidden="1" x14ac:dyDescent="0.2">
      <c r="A335" s="78"/>
      <c r="B335" s="78"/>
      <c r="C335" s="78"/>
      <c r="D335" s="78"/>
      <c r="E335" s="78"/>
      <c r="F335" s="78"/>
      <c r="G335" s="22"/>
      <c r="H335" s="1"/>
      <c r="I335" s="1"/>
      <c r="J335" s="1"/>
      <c r="K335" s="1"/>
      <c r="L335" s="1"/>
      <c r="M335" s="1"/>
    </row>
    <row r="336" spans="1:17" ht="15.75" hidden="1" x14ac:dyDescent="0.2">
      <c r="A336" s="78"/>
      <c r="B336" s="78"/>
      <c r="C336" s="78"/>
      <c r="D336" s="78"/>
      <c r="E336" s="78"/>
      <c r="F336" s="78"/>
      <c r="G336" s="22"/>
      <c r="H336" s="1"/>
      <c r="I336" s="1"/>
      <c r="J336" s="1"/>
      <c r="K336" s="1"/>
      <c r="L336" s="1"/>
      <c r="M336" s="1"/>
    </row>
    <row r="337" spans="1:13" ht="15.75" hidden="1" x14ac:dyDescent="0.2">
      <c r="A337" s="78"/>
      <c r="B337" s="78"/>
      <c r="C337" s="78"/>
      <c r="D337" s="78"/>
      <c r="E337" s="78"/>
      <c r="F337" s="78"/>
      <c r="G337" s="22"/>
      <c r="H337" s="1"/>
      <c r="I337" s="1"/>
      <c r="J337" s="1"/>
      <c r="K337" s="1"/>
      <c r="L337" s="1"/>
      <c r="M337" s="1"/>
    </row>
    <row r="338" spans="1:13" ht="15.75" hidden="1" x14ac:dyDescent="0.2">
      <c r="A338" s="78"/>
      <c r="B338" s="78"/>
      <c r="C338" s="78"/>
      <c r="D338" s="78"/>
      <c r="E338" s="78"/>
      <c r="F338" s="78"/>
      <c r="G338" s="22"/>
      <c r="H338" s="1"/>
      <c r="I338" s="1"/>
      <c r="J338" s="1"/>
      <c r="K338" s="1"/>
      <c r="L338" s="1"/>
      <c r="M338" s="1"/>
    </row>
    <row r="339" spans="1:13" ht="15.75" hidden="1" x14ac:dyDescent="0.2">
      <c r="A339" s="78"/>
      <c r="B339" s="78"/>
      <c r="C339" s="78"/>
      <c r="D339" s="78"/>
      <c r="E339" s="78"/>
      <c r="F339" s="78"/>
      <c r="G339" s="22"/>
      <c r="H339" s="1"/>
      <c r="I339" s="1"/>
      <c r="J339" s="1"/>
      <c r="K339" s="1"/>
      <c r="L339" s="1"/>
      <c r="M339" s="1"/>
    </row>
    <row r="340" spans="1:13" ht="96.75" hidden="1" customHeight="1" x14ac:dyDescent="0.2">
      <c r="A340" s="78"/>
      <c r="B340" s="78"/>
      <c r="C340" s="78"/>
      <c r="D340" s="78"/>
      <c r="E340" s="78"/>
      <c r="F340" s="78"/>
      <c r="G340" s="22"/>
      <c r="H340" s="1"/>
      <c r="I340" s="1"/>
      <c r="J340" s="1"/>
      <c r="K340" s="1"/>
      <c r="L340" s="1"/>
      <c r="M340" s="1"/>
    </row>
    <row r="341" spans="1:13" ht="110.25" hidden="1" x14ac:dyDescent="0.2">
      <c r="A341" s="78" t="s">
        <v>128</v>
      </c>
      <c r="B341" s="78" t="s">
        <v>36</v>
      </c>
      <c r="C341" s="78" t="s">
        <v>83</v>
      </c>
      <c r="D341" s="105" t="s">
        <v>83</v>
      </c>
      <c r="E341" s="78"/>
      <c r="F341" s="78"/>
      <c r="G341" s="22" t="s">
        <v>71</v>
      </c>
      <c r="H341" s="19">
        <f>H342+H343+H344+H345+H346+H347</f>
        <v>0</v>
      </c>
      <c r="I341" s="19">
        <f>I342+I343+I344+I345+I346+I347</f>
        <v>0</v>
      </c>
      <c r="J341" s="19">
        <v>0</v>
      </c>
      <c r="K341" s="19">
        <f>K342+K343+K344+K345+K346+K347</f>
        <v>0</v>
      </c>
      <c r="L341" s="19">
        <f>L342+L343+L344+L345+L346+L347</f>
        <v>0</v>
      </c>
      <c r="M341" s="19">
        <v>0</v>
      </c>
    </row>
    <row r="342" spans="1:13" ht="15.75" hidden="1" x14ac:dyDescent="0.2">
      <c r="A342" s="78"/>
      <c r="B342" s="78"/>
      <c r="C342" s="78"/>
      <c r="D342" s="105"/>
      <c r="E342" s="78"/>
      <c r="F342" s="78"/>
      <c r="G342" s="22" t="s">
        <v>0</v>
      </c>
      <c r="H342" s="1">
        <f>J342+K342+L342</f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</row>
    <row r="343" spans="1:13" ht="15.75" hidden="1" x14ac:dyDescent="0.2">
      <c r="A343" s="78"/>
      <c r="B343" s="78"/>
      <c r="C343" s="78"/>
      <c r="D343" s="105"/>
      <c r="E343" s="78"/>
      <c r="F343" s="78"/>
      <c r="G343" s="22" t="s">
        <v>5</v>
      </c>
      <c r="H343" s="1">
        <f t="shared" ref="H343:H352" si="36">J343+K343+L343</f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</row>
    <row r="344" spans="1:13" ht="15.75" hidden="1" x14ac:dyDescent="0.2">
      <c r="A344" s="78"/>
      <c r="B344" s="78"/>
      <c r="C344" s="78"/>
      <c r="D344" s="105"/>
      <c r="E344" s="78"/>
      <c r="F344" s="78"/>
      <c r="G344" s="22" t="s">
        <v>1</v>
      </c>
      <c r="H344" s="1">
        <f t="shared" si="36"/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</row>
    <row r="345" spans="1:13" ht="15.75" hidden="1" x14ac:dyDescent="0.25">
      <c r="A345" s="78"/>
      <c r="B345" s="78"/>
      <c r="C345" s="78"/>
      <c r="D345" s="105"/>
      <c r="E345" s="78"/>
      <c r="F345" s="78"/>
      <c r="G345" s="22" t="s">
        <v>2</v>
      </c>
      <c r="H345" s="1">
        <f t="shared" si="36"/>
        <v>0</v>
      </c>
      <c r="I345" s="1">
        <v>0</v>
      </c>
      <c r="J345" s="1">
        <v>0</v>
      </c>
      <c r="K345" s="28">
        <v>0</v>
      </c>
      <c r="L345" s="28">
        <v>0</v>
      </c>
      <c r="M345" s="1">
        <v>0</v>
      </c>
    </row>
    <row r="346" spans="1:13" ht="15.75" hidden="1" x14ac:dyDescent="0.2">
      <c r="A346" s="78"/>
      <c r="B346" s="78"/>
      <c r="C346" s="78"/>
      <c r="D346" s="105"/>
      <c r="E346" s="78"/>
      <c r="F346" s="78"/>
      <c r="G346" s="22" t="s">
        <v>3</v>
      </c>
      <c r="H346" s="19">
        <f t="shared" si="36"/>
        <v>0</v>
      </c>
      <c r="I346" s="19">
        <v>0</v>
      </c>
      <c r="J346" s="19">
        <v>0</v>
      </c>
      <c r="K346" s="19">
        <v>0</v>
      </c>
      <c r="L346" s="39">
        <v>0</v>
      </c>
      <c r="M346" s="1">
        <v>0</v>
      </c>
    </row>
    <row r="347" spans="1:13" ht="15.75" hidden="1" x14ac:dyDescent="0.2">
      <c r="A347" s="78"/>
      <c r="B347" s="78"/>
      <c r="C347" s="78"/>
      <c r="D347" s="105"/>
      <c r="E347" s="78"/>
      <c r="F347" s="78"/>
      <c r="G347" s="22" t="s">
        <v>4</v>
      </c>
      <c r="H347" s="19">
        <f t="shared" si="36"/>
        <v>0</v>
      </c>
      <c r="I347" s="19">
        <v>0</v>
      </c>
      <c r="J347" s="19">
        <v>0</v>
      </c>
      <c r="K347" s="19">
        <v>0</v>
      </c>
      <c r="L347" s="19">
        <v>0</v>
      </c>
      <c r="M347" s="1">
        <v>0</v>
      </c>
    </row>
    <row r="348" spans="1:13" ht="15.75" hidden="1" x14ac:dyDescent="0.2">
      <c r="A348" s="78"/>
      <c r="B348" s="78"/>
      <c r="C348" s="78"/>
      <c r="D348" s="105"/>
      <c r="E348" s="78"/>
      <c r="F348" s="78"/>
      <c r="G348" s="22" t="s">
        <v>23</v>
      </c>
      <c r="H348" s="1">
        <f t="shared" si="36"/>
        <v>0</v>
      </c>
      <c r="I348" s="1">
        <f>H348</f>
        <v>0</v>
      </c>
      <c r="J348" s="1">
        <v>0</v>
      </c>
      <c r="K348" s="1">
        <f>13000-13000</f>
        <v>0</v>
      </c>
      <c r="L348" s="1">
        <f>829.8-829.8</f>
        <v>0</v>
      </c>
      <c r="M348" s="1">
        <v>0</v>
      </c>
    </row>
    <row r="349" spans="1:13" ht="15.75" hidden="1" x14ac:dyDescent="0.2">
      <c r="A349" s="78"/>
      <c r="B349" s="78"/>
      <c r="C349" s="78"/>
      <c r="D349" s="105"/>
      <c r="E349" s="78"/>
      <c r="F349" s="78"/>
      <c r="G349" s="22" t="s">
        <v>30</v>
      </c>
      <c r="H349" s="1">
        <f t="shared" si="36"/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</row>
    <row r="350" spans="1:13" ht="15.75" hidden="1" x14ac:dyDescent="0.2">
      <c r="A350" s="78"/>
      <c r="B350" s="78"/>
      <c r="C350" s="78"/>
      <c r="D350" s="105"/>
      <c r="E350" s="78"/>
      <c r="F350" s="78"/>
      <c r="G350" s="22" t="s">
        <v>31</v>
      </c>
      <c r="H350" s="1">
        <f t="shared" si="36"/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</row>
    <row r="351" spans="1:13" ht="15.75" hidden="1" x14ac:dyDescent="0.2">
      <c r="A351" s="78"/>
      <c r="B351" s="78"/>
      <c r="C351" s="78"/>
      <c r="D351" s="105"/>
      <c r="E351" s="78"/>
      <c r="F351" s="78"/>
      <c r="G351" s="22" t="s">
        <v>32</v>
      </c>
      <c r="H351" s="1">
        <f t="shared" si="36"/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</row>
    <row r="352" spans="1:13" ht="19.899999999999999" hidden="1" customHeight="1" x14ac:dyDescent="0.2">
      <c r="A352" s="78"/>
      <c r="B352" s="78"/>
      <c r="C352" s="78"/>
      <c r="D352" s="105"/>
      <c r="E352" s="78"/>
      <c r="F352" s="78"/>
      <c r="G352" s="22" t="s">
        <v>33</v>
      </c>
      <c r="H352" s="1">
        <f t="shared" si="36"/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</row>
    <row r="353" spans="1:13" ht="110.25" x14ac:dyDescent="0.2">
      <c r="A353" s="78" t="s">
        <v>116</v>
      </c>
      <c r="B353" s="78" t="s">
        <v>36</v>
      </c>
      <c r="C353" s="78" t="s">
        <v>93</v>
      </c>
      <c r="D353" s="91">
        <v>1919</v>
      </c>
      <c r="E353" s="78" t="s">
        <v>155</v>
      </c>
      <c r="F353" s="78" t="s">
        <v>155</v>
      </c>
      <c r="G353" s="22" t="s">
        <v>71</v>
      </c>
      <c r="H353" s="19">
        <f>H354+H355+H356+H357+H358+H359+H360+H361+H362+H363+H364</f>
        <v>1919</v>
      </c>
      <c r="I353" s="19">
        <f>K353+L353+M353+N340</f>
        <v>1919</v>
      </c>
      <c r="J353" s="19">
        <v>0</v>
      </c>
      <c r="K353" s="19">
        <f>K354+K355+K356+K357+K358+K359</f>
        <v>0</v>
      </c>
      <c r="L353" s="19">
        <f>L354+L355+L356+L357+L358+L359+L360+L361+L362+L363+L364</f>
        <v>1919</v>
      </c>
      <c r="M353" s="19">
        <v>0</v>
      </c>
    </row>
    <row r="354" spans="1:13" ht="15.75" x14ac:dyDescent="0.2">
      <c r="A354" s="78"/>
      <c r="B354" s="78"/>
      <c r="C354" s="78"/>
      <c r="D354" s="91"/>
      <c r="E354" s="78"/>
      <c r="F354" s="78"/>
      <c r="G354" s="22" t="s">
        <v>0</v>
      </c>
      <c r="H354" s="1">
        <f>J354+K354+L354+M354</f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</row>
    <row r="355" spans="1:13" ht="15.75" x14ac:dyDescent="0.2">
      <c r="A355" s="78"/>
      <c r="B355" s="78"/>
      <c r="C355" s="78"/>
      <c r="D355" s="91"/>
      <c r="E355" s="78"/>
      <c r="F355" s="78"/>
      <c r="G355" s="22" t="s">
        <v>5</v>
      </c>
      <c r="H355" s="1">
        <f t="shared" ref="H355:H364" si="37">J355+K355+L355+M355</f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</row>
    <row r="356" spans="1:13" ht="15.75" x14ac:dyDescent="0.2">
      <c r="A356" s="78"/>
      <c r="B356" s="78"/>
      <c r="C356" s="78"/>
      <c r="D356" s="91"/>
      <c r="E356" s="78"/>
      <c r="F356" s="78"/>
      <c r="G356" s="22" t="s">
        <v>1</v>
      </c>
      <c r="H356" s="1">
        <f t="shared" si="37"/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</row>
    <row r="357" spans="1:13" ht="15.75" x14ac:dyDescent="0.25">
      <c r="A357" s="78"/>
      <c r="B357" s="78"/>
      <c r="C357" s="78"/>
      <c r="D357" s="91"/>
      <c r="E357" s="78"/>
      <c r="F357" s="78"/>
      <c r="G357" s="22" t="s">
        <v>2</v>
      </c>
      <c r="H357" s="1">
        <f t="shared" si="37"/>
        <v>0</v>
      </c>
      <c r="I357" s="1">
        <v>0</v>
      </c>
      <c r="J357" s="1">
        <v>0</v>
      </c>
      <c r="K357" s="28">
        <v>0</v>
      </c>
      <c r="L357" s="28">
        <v>0</v>
      </c>
      <c r="M357" s="1">
        <v>0</v>
      </c>
    </row>
    <row r="358" spans="1:13" ht="15.75" x14ac:dyDescent="0.25">
      <c r="A358" s="78"/>
      <c r="B358" s="78"/>
      <c r="C358" s="78"/>
      <c r="D358" s="91"/>
      <c r="E358" s="78"/>
      <c r="F358" s="78"/>
      <c r="G358" s="22" t="s">
        <v>3</v>
      </c>
      <c r="H358" s="1">
        <f t="shared" si="37"/>
        <v>0</v>
      </c>
      <c r="I358" s="1">
        <v>0</v>
      </c>
      <c r="J358" s="1">
        <v>0</v>
      </c>
      <c r="K358" s="28">
        <v>0</v>
      </c>
      <c r="L358" s="28">
        <v>0</v>
      </c>
      <c r="M358" s="1">
        <v>0</v>
      </c>
    </row>
    <row r="359" spans="1:13" ht="15.75" x14ac:dyDescent="0.2">
      <c r="A359" s="78"/>
      <c r="B359" s="78"/>
      <c r="C359" s="78"/>
      <c r="D359" s="91"/>
      <c r="E359" s="78"/>
      <c r="F359" s="78"/>
      <c r="G359" s="22" t="s">
        <v>4</v>
      </c>
      <c r="H359" s="1">
        <f t="shared" si="37"/>
        <v>1919</v>
      </c>
      <c r="I359" s="1">
        <f>K359+L359+M359+N346</f>
        <v>1919</v>
      </c>
      <c r="J359" s="1">
        <v>0</v>
      </c>
      <c r="K359" s="1">
        <v>0</v>
      </c>
      <c r="L359" s="1">
        <f>2000-81</f>
        <v>1919</v>
      </c>
      <c r="M359" s="1">
        <v>0</v>
      </c>
    </row>
    <row r="360" spans="1:13" ht="15.75" x14ac:dyDescent="0.2">
      <c r="A360" s="78"/>
      <c r="B360" s="78"/>
      <c r="C360" s="78"/>
      <c r="D360" s="91"/>
      <c r="E360" s="78"/>
      <c r="F360" s="78"/>
      <c r="G360" s="22" t="s">
        <v>23</v>
      </c>
      <c r="H360" s="1">
        <f t="shared" si="37"/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</row>
    <row r="361" spans="1:13" ht="15.75" x14ac:dyDescent="0.2">
      <c r="A361" s="78"/>
      <c r="B361" s="78"/>
      <c r="C361" s="78"/>
      <c r="D361" s="91"/>
      <c r="E361" s="78"/>
      <c r="F361" s="78"/>
      <c r="G361" s="22" t="s">
        <v>30</v>
      </c>
      <c r="H361" s="1">
        <f t="shared" si="37"/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</row>
    <row r="362" spans="1:13" ht="15.75" x14ac:dyDescent="0.2">
      <c r="A362" s="78"/>
      <c r="B362" s="78"/>
      <c r="C362" s="78"/>
      <c r="D362" s="91"/>
      <c r="E362" s="78"/>
      <c r="F362" s="78"/>
      <c r="G362" s="22" t="s">
        <v>31</v>
      </c>
      <c r="H362" s="1">
        <f t="shared" si="37"/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</row>
    <row r="363" spans="1:13" ht="15.75" x14ac:dyDescent="0.2">
      <c r="A363" s="78"/>
      <c r="B363" s="78"/>
      <c r="C363" s="78"/>
      <c r="D363" s="91"/>
      <c r="E363" s="78"/>
      <c r="F363" s="78"/>
      <c r="G363" s="22" t="s">
        <v>32</v>
      </c>
      <c r="H363" s="1">
        <f t="shared" si="37"/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</row>
    <row r="364" spans="1:13" ht="19.149999999999999" customHeight="1" x14ac:dyDescent="0.2">
      <c r="A364" s="78"/>
      <c r="B364" s="78"/>
      <c r="C364" s="78"/>
      <c r="D364" s="91"/>
      <c r="E364" s="78"/>
      <c r="F364" s="78"/>
      <c r="G364" s="22" t="s">
        <v>33</v>
      </c>
      <c r="H364" s="1">
        <f t="shared" si="37"/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</row>
    <row r="365" spans="1:13" ht="110.25" x14ac:dyDescent="0.2">
      <c r="A365" s="78" t="s">
        <v>117</v>
      </c>
      <c r="B365" s="78" t="s">
        <v>36</v>
      </c>
      <c r="C365" s="78" t="s">
        <v>94</v>
      </c>
      <c r="D365" s="91">
        <v>15546.3</v>
      </c>
      <c r="E365" s="78" t="s">
        <v>155</v>
      </c>
      <c r="F365" s="78" t="s">
        <v>164</v>
      </c>
      <c r="G365" s="22" t="s">
        <v>71</v>
      </c>
      <c r="H365" s="19">
        <f>H366+H367+H368+H369+H370+H371+H372+H374+H375+H376+H377</f>
        <v>15546.3</v>
      </c>
      <c r="I365" s="19">
        <f>I366+I367+I368+I369+I370+I371+I372+I374+I375+I376+I377</f>
        <v>15546.3</v>
      </c>
      <c r="J365" s="19">
        <v>0</v>
      </c>
      <c r="K365" s="19">
        <f>K366+K367+K368+K369+K370+K371</f>
        <v>0</v>
      </c>
      <c r="L365" s="19">
        <f>L366+L367+L368+L369+L370+L371+L372+L374+L375+L376+L377</f>
        <v>15546.3</v>
      </c>
      <c r="M365" s="19">
        <v>0</v>
      </c>
    </row>
    <row r="366" spans="1:13" ht="15.75" x14ac:dyDescent="0.2">
      <c r="A366" s="78"/>
      <c r="B366" s="78"/>
      <c r="C366" s="78"/>
      <c r="D366" s="91"/>
      <c r="E366" s="78"/>
      <c r="F366" s="78"/>
      <c r="G366" s="22" t="s">
        <v>0</v>
      </c>
      <c r="H366" s="1">
        <f>J366+K366+L366+M366</f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</row>
    <row r="367" spans="1:13" ht="15.75" x14ac:dyDescent="0.2">
      <c r="A367" s="78"/>
      <c r="B367" s="78"/>
      <c r="C367" s="78"/>
      <c r="D367" s="91"/>
      <c r="E367" s="78"/>
      <c r="F367" s="78"/>
      <c r="G367" s="22" t="s">
        <v>5</v>
      </c>
      <c r="H367" s="1">
        <f t="shared" ref="H367:H377" si="38">J367+K367+L367+M367</f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</row>
    <row r="368" spans="1:13" ht="15.75" x14ac:dyDescent="0.2">
      <c r="A368" s="78"/>
      <c r="B368" s="78"/>
      <c r="C368" s="78"/>
      <c r="D368" s="91"/>
      <c r="E368" s="78"/>
      <c r="F368" s="78"/>
      <c r="G368" s="22" t="s">
        <v>1</v>
      </c>
      <c r="H368" s="1">
        <f t="shared" si="38"/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</row>
    <row r="369" spans="1:33" ht="15.75" x14ac:dyDescent="0.25">
      <c r="A369" s="78"/>
      <c r="B369" s="78"/>
      <c r="C369" s="78"/>
      <c r="D369" s="91"/>
      <c r="E369" s="78"/>
      <c r="F369" s="78"/>
      <c r="G369" s="22" t="s">
        <v>2</v>
      </c>
      <c r="H369" s="1">
        <f t="shared" si="38"/>
        <v>0</v>
      </c>
      <c r="I369" s="1">
        <v>0</v>
      </c>
      <c r="J369" s="1">
        <v>0</v>
      </c>
      <c r="K369" s="28">
        <v>0</v>
      </c>
      <c r="L369" s="28">
        <v>0</v>
      </c>
      <c r="M369" s="1">
        <v>0</v>
      </c>
    </row>
    <row r="370" spans="1:33" ht="15.75" x14ac:dyDescent="0.25">
      <c r="A370" s="78"/>
      <c r="B370" s="78"/>
      <c r="C370" s="78"/>
      <c r="D370" s="91"/>
      <c r="E370" s="78"/>
      <c r="F370" s="78"/>
      <c r="G370" s="22" t="s">
        <v>3</v>
      </c>
      <c r="H370" s="1">
        <f t="shared" si="38"/>
        <v>0</v>
      </c>
      <c r="I370" s="1">
        <v>0</v>
      </c>
      <c r="J370" s="1">
        <v>0</v>
      </c>
      <c r="K370" s="28">
        <v>0</v>
      </c>
      <c r="L370" s="28">
        <v>0</v>
      </c>
      <c r="M370" s="1">
        <v>0</v>
      </c>
    </row>
    <row r="371" spans="1:33" ht="15.75" x14ac:dyDescent="0.2">
      <c r="A371" s="78"/>
      <c r="B371" s="78"/>
      <c r="C371" s="78"/>
      <c r="D371" s="91"/>
      <c r="E371" s="78"/>
      <c r="F371" s="78"/>
      <c r="G371" s="22" t="s">
        <v>4</v>
      </c>
      <c r="H371" s="1">
        <f t="shared" si="38"/>
        <v>7794.3</v>
      </c>
      <c r="I371" s="1">
        <v>7794.3</v>
      </c>
      <c r="J371" s="1">
        <v>0</v>
      </c>
      <c r="K371" s="1">
        <v>0</v>
      </c>
      <c r="L371" s="1">
        <v>7794.3</v>
      </c>
      <c r="M371" s="1">
        <v>0</v>
      </c>
    </row>
    <row r="372" spans="1:33" ht="15.75" x14ac:dyDescent="0.2">
      <c r="A372" s="78"/>
      <c r="B372" s="78"/>
      <c r="C372" s="78"/>
      <c r="D372" s="91"/>
      <c r="E372" s="78"/>
      <c r="F372" s="78"/>
      <c r="G372" s="22" t="s">
        <v>106</v>
      </c>
      <c r="H372" s="1">
        <f t="shared" si="38"/>
        <v>7752</v>
      </c>
      <c r="I372" s="1">
        <v>7752</v>
      </c>
      <c r="J372" s="1">
        <v>0</v>
      </c>
      <c r="K372" s="1">
        <v>0</v>
      </c>
      <c r="L372" s="1">
        <v>7752</v>
      </c>
      <c r="M372" s="1">
        <v>0</v>
      </c>
    </row>
    <row r="373" spans="1:33" ht="31.5" x14ac:dyDescent="0.2">
      <c r="A373" s="78"/>
      <c r="B373" s="78"/>
      <c r="C373" s="78"/>
      <c r="D373" s="91"/>
      <c r="E373" s="78"/>
      <c r="F373" s="78"/>
      <c r="G373" s="22" t="s">
        <v>107</v>
      </c>
      <c r="H373" s="19">
        <f t="shared" si="38"/>
        <v>7752</v>
      </c>
      <c r="I373" s="19">
        <v>7752</v>
      </c>
      <c r="J373" s="19">
        <v>0</v>
      </c>
      <c r="K373" s="19">
        <v>0</v>
      </c>
      <c r="L373" s="19">
        <v>7752</v>
      </c>
      <c r="M373" s="19">
        <v>0</v>
      </c>
      <c r="AG373" s="2" t="s">
        <v>119</v>
      </c>
    </row>
    <row r="374" spans="1:33" ht="15.75" x14ac:dyDescent="0.2">
      <c r="A374" s="78"/>
      <c r="B374" s="78"/>
      <c r="C374" s="78"/>
      <c r="D374" s="91"/>
      <c r="E374" s="78"/>
      <c r="F374" s="78"/>
      <c r="G374" s="22" t="s">
        <v>30</v>
      </c>
      <c r="H374" s="1">
        <f t="shared" si="38"/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</row>
    <row r="375" spans="1:33" ht="15.75" x14ac:dyDescent="0.2">
      <c r="A375" s="78"/>
      <c r="B375" s="78"/>
      <c r="C375" s="78"/>
      <c r="D375" s="91"/>
      <c r="E375" s="78"/>
      <c r="F375" s="78"/>
      <c r="G375" s="22" t="s">
        <v>31</v>
      </c>
      <c r="H375" s="1">
        <f t="shared" si="38"/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</row>
    <row r="376" spans="1:33" ht="15.75" x14ac:dyDescent="0.2">
      <c r="A376" s="78"/>
      <c r="B376" s="78"/>
      <c r="C376" s="78"/>
      <c r="D376" s="91"/>
      <c r="E376" s="78"/>
      <c r="F376" s="78"/>
      <c r="G376" s="22" t="s">
        <v>32</v>
      </c>
      <c r="H376" s="1">
        <f t="shared" si="38"/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</row>
    <row r="377" spans="1:33" s="31" customFormat="1" ht="20.45" customHeight="1" x14ac:dyDescent="0.2">
      <c r="A377" s="78"/>
      <c r="B377" s="78"/>
      <c r="C377" s="78"/>
      <c r="D377" s="91"/>
      <c r="E377" s="78"/>
      <c r="F377" s="78"/>
      <c r="G377" s="22" t="s">
        <v>33</v>
      </c>
      <c r="H377" s="1">
        <f t="shared" si="38"/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</row>
    <row r="378" spans="1:33" s="31" customFormat="1" ht="20.45" hidden="1" customHeight="1" x14ac:dyDescent="0.2">
      <c r="A378" s="78" t="s">
        <v>133</v>
      </c>
      <c r="B378" s="78" t="s">
        <v>36</v>
      </c>
      <c r="C378" s="85" t="s">
        <v>113</v>
      </c>
      <c r="D378" s="105">
        <v>25000</v>
      </c>
      <c r="E378" s="78">
        <v>2022</v>
      </c>
      <c r="F378" s="78" t="s">
        <v>30</v>
      </c>
      <c r="G378" s="22" t="s">
        <v>71</v>
      </c>
      <c r="H378" s="19">
        <f>H379+H380+H381+H382+H383+H384+H385+H386+H387+H388+H389</f>
        <v>0</v>
      </c>
      <c r="I378" s="19">
        <f>I379+I380+I381+I382+I383+I384+I385+I386+I387+I388+I389</f>
        <v>0</v>
      </c>
      <c r="J378" s="19">
        <v>0</v>
      </c>
      <c r="K378" s="19">
        <f>K379+K380+K381+K382+K383+K384</f>
        <v>0</v>
      </c>
      <c r="L378" s="19">
        <f>L379+L380+L381+L382+L383+L384+L385+L386+L387+L388+L389</f>
        <v>0</v>
      </c>
      <c r="M378" s="19">
        <v>0</v>
      </c>
    </row>
    <row r="379" spans="1:33" s="31" customFormat="1" ht="20.45" hidden="1" customHeight="1" x14ac:dyDescent="0.2">
      <c r="A379" s="78"/>
      <c r="B379" s="78"/>
      <c r="C379" s="86"/>
      <c r="D379" s="105"/>
      <c r="E379" s="78"/>
      <c r="F379" s="78"/>
      <c r="G379" s="22" t="s">
        <v>0</v>
      </c>
      <c r="H379" s="1">
        <f>J379+K379+L379+M379</f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</row>
    <row r="380" spans="1:33" s="31" customFormat="1" ht="20.45" hidden="1" customHeight="1" x14ac:dyDescent="0.2">
      <c r="A380" s="78"/>
      <c r="B380" s="78"/>
      <c r="C380" s="86"/>
      <c r="D380" s="105"/>
      <c r="E380" s="78"/>
      <c r="F380" s="78"/>
      <c r="G380" s="22" t="s">
        <v>5</v>
      </c>
      <c r="H380" s="1">
        <f t="shared" ref="H380:H389" si="39">J380+K380+L380+M380</f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</row>
    <row r="381" spans="1:33" s="31" customFormat="1" ht="20.45" hidden="1" customHeight="1" x14ac:dyDescent="0.2">
      <c r="A381" s="78"/>
      <c r="B381" s="78"/>
      <c r="C381" s="86"/>
      <c r="D381" s="105"/>
      <c r="E381" s="78"/>
      <c r="F381" s="78"/>
      <c r="G381" s="22" t="s">
        <v>1</v>
      </c>
      <c r="H381" s="1">
        <f t="shared" si="39"/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</row>
    <row r="382" spans="1:33" s="31" customFormat="1" ht="20.45" hidden="1" customHeight="1" x14ac:dyDescent="0.25">
      <c r="A382" s="78"/>
      <c r="B382" s="78"/>
      <c r="C382" s="86"/>
      <c r="D382" s="105"/>
      <c r="E382" s="78"/>
      <c r="F382" s="78"/>
      <c r="G382" s="22" t="s">
        <v>2</v>
      </c>
      <c r="H382" s="1">
        <f t="shared" si="39"/>
        <v>0</v>
      </c>
      <c r="I382" s="1">
        <v>0</v>
      </c>
      <c r="J382" s="1">
        <v>0</v>
      </c>
      <c r="K382" s="28">
        <v>0</v>
      </c>
      <c r="L382" s="28">
        <v>0</v>
      </c>
      <c r="M382" s="1">
        <v>0</v>
      </c>
    </row>
    <row r="383" spans="1:33" s="31" customFormat="1" ht="20.45" hidden="1" customHeight="1" x14ac:dyDescent="0.25">
      <c r="A383" s="78"/>
      <c r="B383" s="78"/>
      <c r="C383" s="86"/>
      <c r="D383" s="105"/>
      <c r="E383" s="78"/>
      <c r="F383" s="78"/>
      <c r="G383" s="22" t="s">
        <v>3</v>
      </c>
      <c r="H383" s="1">
        <f t="shared" si="39"/>
        <v>0</v>
      </c>
      <c r="I383" s="1">
        <v>0</v>
      </c>
      <c r="J383" s="1">
        <v>0</v>
      </c>
      <c r="K383" s="28">
        <v>0</v>
      </c>
      <c r="L383" s="28">
        <v>0</v>
      </c>
      <c r="M383" s="1">
        <v>0</v>
      </c>
    </row>
    <row r="384" spans="1:33" s="31" customFormat="1" ht="20.45" hidden="1" customHeight="1" x14ac:dyDescent="0.2">
      <c r="A384" s="78"/>
      <c r="B384" s="78"/>
      <c r="C384" s="86"/>
      <c r="D384" s="105"/>
      <c r="E384" s="78"/>
      <c r="F384" s="78"/>
      <c r="G384" s="22" t="s">
        <v>4</v>
      </c>
      <c r="H384" s="1">
        <f t="shared" si="39"/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</row>
    <row r="385" spans="1:32" s="31" customFormat="1" ht="20.45" hidden="1" customHeight="1" x14ac:dyDescent="0.2">
      <c r="A385" s="78"/>
      <c r="B385" s="78"/>
      <c r="C385" s="86"/>
      <c r="D385" s="105"/>
      <c r="E385" s="78"/>
      <c r="F385" s="78"/>
      <c r="G385" s="22" t="s">
        <v>23</v>
      </c>
      <c r="H385" s="1">
        <f t="shared" si="39"/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</row>
    <row r="386" spans="1:32" s="31" customFormat="1" ht="20.45" hidden="1" customHeight="1" x14ac:dyDescent="0.2">
      <c r="A386" s="78"/>
      <c r="B386" s="78"/>
      <c r="C386" s="86"/>
      <c r="D386" s="105"/>
      <c r="E386" s="78"/>
      <c r="F386" s="78"/>
      <c r="G386" s="22" t="s">
        <v>30</v>
      </c>
      <c r="H386" s="1">
        <f t="shared" si="39"/>
        <v>0</v>
      </c>
      <c r="I386" s="1">
        <v>0</v>
      </c>
      <c r="J386" s="1">
        <v>0</v>
      </c>
      <c r="K386" s="1">
        <f>23500-23500</f>
        <v>0</v>
      </c>
      <c r="L386" s="1">
        <f>1500-1500</f>
        <v>0</v>
      </c>
      <c r="M386" s="1">
        <v>0</v>
      </c>
    </row>
    <row r="387" spans="1:32" s="31" customFormat="1" ht="20.45" hidden="1" customHeight="1" x14ac:dyDescent="0.2">
      <c r="A387" s="78"/>
      <c r="B387" s="78"/>
      <c r="C387" s="86"/>
      <c r="D387" s="105"/>
      <c r="E387" s="78"/>
      <c r="F387" s="78"/>
      <c r="G387" s="22" t="s">
        <v>31</v>
      </c>
      <c r="H387" s="1">
        <f t="shared" si="39"/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</row>
    <row r="388" spans="1:32" s="31" customFormat="1" ht="20.45" hidden="1" customHeight="1" x14ac:dyDescent="0.2">
      <c r="A388" s="78"/>
      <c r="B388" s="78"/>
      <c r="C388" s="86"/>
      <c r="D388" s="105"/>
      <c r="E388" s="78"/>
      <c r="F388" s="78"/>
      <c r="G388" s="22" t="s">
        <v>32</v>
      </c>
      <c r="H388" s="1">
        <f t="shared" si="39"/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</row>
    <row r="389" spans="1:32" s="31" customFormat="1" ht="20.45" hidden="1" customHeight="1" x14ac:dyDescent="0.2">
      <c r="A389" s="78"/>
      <c r="B389" s="78"/>
      <c r="C389" s="87"/>
      <c r="D389" s="105"/>
      <c r="E389" s="78"/>
      <c r="F389" s="78"/>
      <c r="G389" s="22" t="s">
        <v>33</v>
      </c>
      <c r="H389" s="1">
        <f t="shared" si="39"/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</row>
    <row r="390" spans="1:32" s="31" customFormat="1" ht="110.25" x14ac:dyDescent="0.2">
      <c r="A390" s="78" t="s">
        <v>134</v>
      </c>
      <c r="B390" s="78" t="s">
        <v>115</v>
      </c>
      <c r="C390" s="78" t="s">
        <v>112</v>
      </c>
      <c r="D390" s="105">
        <v>589.1</v>
      </c>
      <c r="E390" s="78" t="s">
        <v>105</v>
      </c>
      <c r="F390" s="78" t="s">
        <v>105</v>
      </c>
      <c r="G390" s="22" t="s">
        <v>71</v>
      </c>
      <c r="H390" s="19">
        <f>H391+H392+H393+H394+H395+H396+H397+H398+H399+H400+H401</f>
        <v>589.1</v>
      </c>
      <c r="I390" s="19">
        <f>I391+I392+I393+I394+I395+I396</f>
        <v>0</v>
      </c>
      <c r="J390" s="19">
        <v>0</v>
      </c>
      <c r="K390" s="19">
        <f>K391+K392+K393+K394+K395+K396</f>
        <v>0</v>
      </c>
      <c r="L390" s="19">
        <f>L391+L392+L393+L394+L395+L396+L397+L398+L399+L400+L401</f>
        <v>589.1</v>
      </c>
      <c r="M390" s="19">
        <v>0</v>
      </c>
    </row>
    <row r="391" spans="1:32" s="31" customFormat="1" ht="15.75" x14ac:dyDescent="0.2">
      <c r="A391" s="78"/>
      <c r="B391" s="78"/>
      <c r="C391" s="78"/>
      <c r="D391" s="105"/>
      <c r="E391" s="78"/>
      <c r="F391" s="78"/>
      <c r="G391" s="22" t="s">
        <v>0</v>
      </c>
      <c r="H391" s="1">
        <f>J391+K391+L391+M391</f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</row>
    <row r="392" spans="1:32" s="31" customFormat="1" ht="15.75" x14ac:dyDescent="0.2">
      <c r="A392" s="78"/>
      <c r="B392" s="78"/>
      <c r="C392" s="78"/>
      <c r="D392" s="105"/>
      <c r="E392" s="78"/>
      <c r="F392" s="78"/>
      <c r="G392" s="22" t="s">
        <v>5</v>
      </c>
      <c r="H392" s="1">
        <f t="shared" ref="H392:H401" si="40">J392+K392+L392+M392</f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</row>
    <row r="393" spans="1:32" s="31" customFormat="1" ht="15.75" x14ac:dyDescent="0.2">
      <c r="A393" s="78"/>
      <c r="B393" s="78"/>
      <c r="C393" s="78"/>
      <c r="D393" s="105"/>
      <c r="E393" s="78"/>
      <c r="F393" s="78"/>
      <c r="G393" s="22" t="s">
        <v>1</v>
      </c>
      <c r="H393" s="1">
        <f t="shared" si="40"/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</row>
    <row r="394" spans="1:32" s="31" customFormat="1" ht="15.75" x14ac:dyDescent="0.25">
      <c r="A394" s="78"/>
      <c r="B394" s="78"/>
      <c r="C394" s="78"/>
      <c r="D394" s="105"/>
      <c r="E394" s="78"/>
      <c r="F394" s="78"/>
      <c r="G394" s="22" t="s">
        <v>2</v>
      </c>
      <c r="H394" s="1">
        <f t="shared" si="40"/>
        <v>0</v>
      </c>
      <c r="I394" s="1">
        <v>0</v>
      </c>
      <c r="J394" s="1">
        <v>0</v>
      </c>
      <c r="K394" s="28">
        <v>0</v>
      </c>
      <c r="L394" s="28">
        <v>0</v>
      </c>
      <c r="M394" s="1">
        <v>0</v>
      </c>
    </row>
    <row r="395" spans="1:32" s="31" customFormat="1" ht="15.75" x14ac:dyDescent="0.25">
      <c r="A395" s="78"/>
      <c r="B395" s="78"/>
      <c r="C395" s="78"/>
      <c r="D395" s="105"/>
      <c r="E395" s="78"/>
      <c r="F395" s="78"/>
      <c r="G395" s="22" t="s">
        <v>3</v>
      </c>
      <c r="H395" s="1">
        <f t="shared" si="40"/>
        <v>0</v>
      </c>
      <c r="I395" s="1">
        <v>0</v>
      </c>
      <c r="J395" s="1">
        <v>0</v>
      </c>
      <c r="K395" s="28">
        <v>0</v>
      </c>
      <c r="L395" s="28">
        <v>0</v>
      </c>
      <c r="M395" s="1">
        <v>0</v>
      </c>
    </row>
    <row r="396" spans="1:32" s="31" customFormat="1" ht="15.75" x14ac:dyDescent="0.2">
      <c r="A396" s="78"/>
      <c r="B396" s="78"/>
      <c r="C396" s="78"/>
      <c r="D396" s="105"/>
      <c r="E396" s="78"/>
      <c r="F396" s="78"/>
      <c r="G396" s="22" t="s">
        <v>4</v>
      </c>
      <c r="H396" s="1">
        <f t="shared" si="40"/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</row>
    <row r="397" spans="1:32" s="31" customFormat="1" ht="20.25" x14ac:dyDescent="0.3">
      <c r="A397" s="78"/>
      <c r="B397" s="78"/>
      <c r="C397" s="78"/>
      <c r="D397" s="105"/>
      <c r="E397" s="78"/>
      <c r="F397" s="78"/>
      <c r="G397" s="22" t="s">
        <v>23</v>
      </c>
      <c r="H397" s="1">
        <f t="shared" si="40"/>
        <v>589.1</v>
      </c>
      <c r="I397" s="1">
        <v>0</v>
      </c>
      <c r="J397" s="1">
        <v>0</v>
      </c>
      <c r="K397" s="1">
        <v>0</v>
      </c>
      <c r="L397" s="1">
        <v>589.1</v>
      </c>
      <c r="M397" s="1">
        <v>0</v>
      </c>
      <c r="AC397" s="40"/>
      <c r="AD397" s="40"/>
      <c r="AE397" s="40"/>
      <c r="AF397" s="40"/>
    </row>
    <row r="398" spans="1:32" s="31" customFormat="1" ht="15.75" x14ac:dyDescent="0.2">
      <c r="A398" s="78"/>
      <c r="B398" s="78"/>
      <c r="C398" s="78"/>
      <c r="D398" s="105"/>
      <c r="E398" s="78"/>
      <c r="F398" s="78"/>
      <c r="G398" s="22" t="s">
        <v>30</v>
      </c>
      <c r="H398" s="1">
        <f t="shared" si="40"/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</row>
    <row r="399" spans="1:32" s="31" customFormat="1" ht="15.75" x14ac:dyDescent="0.2">
      <c r="A399" s="78"/>
      <c r="B399" s="78"/>
      <c r="C399" s="78"/>
      <c r="D399" s="105"/>
      <c r="E399" s="78"/>
      <c r="F399" s="78"/>
      <c r="G399" s="22" t="s">
        <v>31</v>
      </c>
      <c r="H399" s="1">
        <f t="shared" si="40"/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</row>
    <row r="400" spans="1:32" s="31" customFormat="1" ht="15.75" x14ac:dyDescent="0.2">
      <c r="A400" s="78"/>
      <c r="B400" s="78"/>
      <c r="C400" s="78"/>
      <c r="D400" s="105"/>
      <c r="E400" s="78"/>
      <c r="F400" s="78"/>
      <c r="G400" s="22" t="s">
        <v>32</v>
      </c>
      <c r="H400" s="1">
        <f t="shared" si="40"/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</row>
    <row r="401" spans="1:13" s="31" customFormat="1" ht="15.75" x14ac:dyDescent="0.2">
      <c r="A401" s="78"/>
      <c r="B401" s="78"/>
      <c r="C401" s="78"/>
      <c r="D401" s="105"/>
      <c r="E401" s="78"/>
      <c r="F401" s="78"/>
      <c r="G401" s="22" t="s">
        <v>33</v>
      </c>
      <c r="H401" s="1">
        <f t="shared" si="40"/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</row>
    <row r="402" spans="1:13" s="31" customFormat="1" ht="110.25" hidden="1" x14ac:dyDescent="0.2">
      <c r="A402" s="78" t="s">
        <v>129</v>
      </c>
      <c r="B402" s="78" t="s">
        <v>36</v>
      </c>
      <c r="C402" s="78" t="s">
        <v>111</v>
      </c>
      <c r="D402" s="105">
        <v>4000</v>
      </c>
      <c r="E402" s="78">
        <v>2021</v>
      </c>
      <c r="F402" s="78" t="s">
        <v>23</v>
      </c>
      <c r="G402" s="22" t="s">
        <v>71</v>
      </c>
      <c r="H402" s="19">
        <f>H403+H404+H405+H406+H407+H408+H409+H410+H411+H412+H413</f>
        <v>0</v>
      </c>
      <c r="I402" s="19">
        <f>I409</f>
        <v>0</v>
      </c>
      <c r="J402" s="19">
        <v>0</v>
      </c>
      <c r="K402" s="19">
        <f>K403+K404+K405+K406+K407+K408</f>
        <v>0</v>
      </c>
      <c r="L402" s="19">
        <f>L403+L404+L405+L406+L407+L408+L409+L410+L411+L412+L413</f>
        <v>0</v>
      </c>
      <c r="M402" s="19">
        <v>0</v>
      </c>
    </row>
    <row r="403" spans="1:13" s="31" customFormat="1" ht="15.75" hidden="1" x14ac:dyDescent="0.2">
      <c r="A403" s="78"/>
      <c r="B403" s="78"/>
      <c r="C403" s="78"/>
      <c r="D403" s="105"/>
      <c r="E403" s="78"/>
      <c r="F403" s="78"/>
      <c r="G403" s="22" t="s">
        <v>0</v>
      </c>
      <c r="H403" s="1">
        <f>J403+K403+L403+M403</f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</row>
    <row r="404" spans="1:13" s="31" customFormat="1" ht="15.75" hidden="1" x14ac:dyDescent="0.2">
      <c r="A404" s="78"/>
      <c r="B404" s="78"/>
      <c r="C404" s="78"/>
      <c r="D404" s="105"/>
      <c r="E404" s="78"/>
      <c r="F404" s="78"/>
      <c r="G404" s="22" t="s">
        <v>5</v>
      </c>
      <c r="H404" s="1">
        <f t="shared" ref="H404:H413" si="41">J404+K404+L404+M404</f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</row>
    <row r="405" spans="1:13" s="31" customFormat="1" ht="15.75" hidden="1" x14ac:dyDescent="0.2">
      <c r="A405" s="78"/>
      <c r="B405" s="78"/>
      <c r="C405" s="78"/>
      <c r="D405" s="105"/>
      <c r="E405" s="78"/>
      <c r="F405" s="78"/>
      <c r="G405" s="22" t="s">
        <v>1</v>
      </c>
      <c r="H405" s="1">
        <f t="shared" si="41"/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</row>
    <row r="406" spans="1:13" s="31" customFormat="1" ht="15.75" hidden="1" x14ac:dyDescent="0.25">
      <c r="A406" s="78"/>
      <c r="B406" s="78"/>
      <c r="C406" s="78"/>
      <c r="D406" s="105"/>
      <c r="E406" s="78"/>
      <c r="F406" s="78"/>
      <c r="G406" s="22" t="s">
        <v>2</v>
      </c>
      <c r="H406" s="1">
        <f t="shared" si="41"/>
        <v>0</v>
      </c>
      <c r="I406" s="1">
        <v>0</v>
      </c>
      <c r="J406" s="1">
        <v>0</v>
      </c>
      <c r="K406" s="28">
        <v>0</v>
      </c>
      <c r="L406" s="28">
        <v>0</v>
      </c>
      <c r="M406" s="1">
        <v>0</v>
      </c>
    </row>
    <row r="407" spans="1:13" s="31" customFormat="1" ht="15.75" hidden="1" x14ac:dyDescent="0.25">
      <c r="A407" s="78"/>
      <c r="B407" s="78"/>
      <c r="C407" s="78"/>
      <c r="D407" s="105"/>
      <c r="E407" s="78"/>
      <c r="F407" s="78"/>
      <c r="G407" s="22" t="s">
        <v>3</v>
      </c>
      <c r="H407" s="1">
        <f t="shared" si="41"/>
        <v>0</v>
      </c>
      <c r="I407" s="1">
        <v>0</v>
      </c>
      <c r="J407" s="1">
        <v>0</v>
      </c>
      <c r="K407" s="28">
        <v>0</v>
      </c>
      <c r="L407" s="28">
        <v>0</v>
      </c>
      <c r="M407" s="1">
        <v>0</v>
      </c>
    </row>
    <row r="408" spans="1:13" s="31" customFormat="1" ht="15.75" hidden="1" x14ac:dyDescent="0.2">
      <c r="A408" s="78"/>
      <c r="B408" s="78"/>
      <c r="C408" s="78"/>
      <c r="D408" s="105"/>
      <c r="E408" s="78"/>
      <c r="F408" s="78"/>
      <c r="G408" s="22" t="s">
        <v>4</v>
      </c>
      <c r="H408" s="1">
        <f t="shared" si="41"/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</row>
    <row r="409" spans="1:13" s="31" customFormat="1" ht="15.75" hidden="1" x14ac:dyDescent="0.2">
      <c r="A409" s="78"/>
      <c r="B409" s="78"/>
      <c r="C409" s="78"/>
      <c r="D409" s="105"/>
      <c r="E409" s="78"/>
      <c r="F409" s="78"/>
      <c r="G409" s="22" t="s">
        <v>23</v>
      </c>
      <c r="H409" s="1">
        <f t="shared" si="41"/>
        <v>0</v>
      </c>
      <c r="I409" s="1">
        <f>4000-4000</f>
        <v>0</v>
      </c>
      <c r="J409" s="1">
        <v>0</v>
      </c>
      <c r="K409" s="1">
        <v>0</v>
      </c>
      <c r="L409" s="1">
        <f>4000-4000</f>
        <v>0</v>
      </c>
      <c r="M409" s="1">
        <v>0</v>
      </c>
    </row>
    <row r="410" spans="1:13" s="31" customFormat="1" ht="15.75" hidden="1" x14ac:dyDescent="0.2">
      <c r="A410" s="78"/>
      <c r="B410" s="78"/>
      <c r="C410" s="78"/>
      <c r="D410" s="105"/>
      <c r="E410" s="78"/>
      <c r="F410" s="78"/>
      <c r="G410" s="22" t="s">
        <v>30</v>
      </c>
      <c r="H410" s="1">
        <f t="shared" si="41"/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</row>
    <row r="411" spans="1:13" s="31" customFormat="1" ht="15.75" hidden="1" x14ac:dyDescent="0.2">
      <c r="A411" s="78"/>
      <c r="B411" s="78"/>
      <c r="C411" s="78"/>
      <c r="D411" s="105"/>
      <c r="E411" s="78"/>
      <c r="F411" s="78"/>
      <c r="G411" s="22" t="s">
        <v>31</v>
      </c>
      <c r="H411" s="1">
        <f t="shared" si="41"/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</row>
    <row r="412" spans="1:13" s="31" customFormat="1" ht="15.75" hidden="1" x14ac:dyDescent="0.2">
      <c r="A412" s="78"/>
      <c r="B412" s="78"/>
      <c r="C412" s="78"/>
      <c r="D412" s="105"/>
      <c r="E412" s="78"/>
      <c r="F412" s="78"/>
      <c r="G412" s="22" t="s">
        <v>32</v>
      </c>
      <c r="H412" s="1">
        <f t="shared" si="41"/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</row>
    <row r="413" spans="1:13" s="31" customFormat="1" ht="15.75" hidden="1" x14ac:dyDescent="0.2">
      <c r="A413" s="78"/>
      <c r="B413" s="78"/>
      <c r="C413" s="78"/>
      <c r="D413" s="105"/>
      <c r="E413" s="78"/>
      <c r="F413" s="78"/>
      <c r="G413" s="22" t="s">
        <v>33</v>
      </c>
      <c r="H413" s="1">
        <f t="shared" si="41"/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</row>
    <row r="414" spans="1:13" s="31" customFormat="1" ht="110.25" x14ac:dyDescent="0.2">
      <c r="A414" s="88" t="s">
        <v>201</v>
      </c>
      <c r="B414" s="85" t="s">
        <v>191</v>
      </c>
      <c r="C414" s="78" t="s">
        <v>172</v>
      </c>
      <c r="D414" s="91">
        <v>1574.3</v>
      </c>
      <c r="E414" s="78" t="s">
        <v>173</v>
      </c>
      <c r="F414" s="78" t="s">
        <v>173</v>
      </c>
      <c r="G414" s="22" t="s">
        <v>71</v>
      </c>
      <c r="H414" s="1">
        <f>H415+H416+H417+H418+H419+H420+H421+H422+H423+H424+H425</f>
        <v>1574.3</v>
      </c>
      <c r="I414" s="1">
        <f>I415+I416+I417+I418+I419+I420+I421+I422+I423+I424+I425</f>
        <v>0</v>
      </c>
      <c r="J414" s="1">
        <f t="shared" ref="J414:M414" si="42">J415+J416+J417+J418+J419+J420+J421+J422+J423+J424+J425</f>
        <v>0</v>
      </c>
      <c r="K414" s="1">
        <f t="shared" si="42"/>
        <v>0</v>
      </c>
      <c r="L414" s="1">
        <f t="shared" si="42"/>
        <v>1574.3</v>
      </c>
      <c r="M414" s="1">
        <f t="shared" si="42"/>
        <v>0</v>
      </c>
    </row>
    <row r="415" spans="1:13" s="31" customFormat="1" ht="15.75" x14ac:dyDescent="0.2">
      <c r="A415" s="89"/>
      <c r="B415" s="86"/>
      <c r="C415" s="78"/>
      <c r="D415" s="91"/>
      <c r="E415" s="78"/>
      <c r="F415" s="78"/>
      <c r="G415" s="22" t="s">
        <v>0</v>
      </c>
      <c r="H415" s="1">
        <f>J415+K415+L415+M415</f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</row>
    <row r="416" spans="1:13" s="31" customFormat="1" ht="15.75" x14ac:dyDescent="0.2">
      <c r="A416" s="89"/>
      <c r="B416" s="86"/>
      <c r="C416" s="78"/>
      <c r="D416" s="91"/>
      <c r="E416" s="78"/>
      <c r="F416" s="78"/>
      <c r="G416" s="22" t="s">
        <v>5</v>
      </c>
      <c r="H416" s="1">
        <f t="shared" ref="H416" si="43">J416+K416+L416+M416</f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</row>
    <row r="417" spans="1:13" s="31" customFormat="1" ht="15.75" x14ac:dyDescent="0.2">
      <c r="A417" s="89"/>
      <c r="B417" s="86"/>
      <c r="C417" s="78"/>
      <c r="D417" s="91"/>
      <c r="E417" s="78"/>
      <c r="F417" s="78"/>
      <c r="G417" s="22" t="s">
        <v>1</v>
      </c>
      <c r="H417" s="1">
        <f>J417+K417+L417+M417</f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</row>
    <row r="418" spans="1:13" s="31" customFormat="1" ht="15.75" x14ac:dyDescent="0.2">
      <c r="A418" s="89"/>
      <c r="B418" s="86"/>
      <c r="C418" s="78"/>
      <c r="D418" s="91"/>
      <c r="E418" s="78"/>
      <c r="F418" s="78"/>
      <c r="G418" s="22" t="s">
        <v>2</v>
      </c>
      <c r="H418" s="1">
        <f t="shared" ref="H418:H419" si="44">J418+K418+L418+M418</f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</row>
    <row r="419" spans="1:13" s="31" customFormat="1" ht="15.75" x14ac:dyDescent="0.2">
      <c r="A419" s="89"/>
      <c r="B419" s="86"/>
      <c r="C419" s="78"/>
      <c r="D419" s="91"/>
      <c r="E419" s="78"/>
      <c r="F419" s="78"/>
      <c r="G419" s="22" t="s">
        <v>3</v>
      </c>
      <c r="H419" s="1">
        <f t="shared" si="44"/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</row>
    <row r="420" spans="1:13" s="31" customFormat="1" ht="15.75" x14ac:dyDescent="0.2">
      <c r="A420" s="89"/>
      <c r="B420" s="86"/>
      <c r="C420" s="78"/>
      <c r="D420" s="91"/>
      <c r="E420" s="78"/>
      <c r="F420" s="78"/>
      <c r="G420" s="22" t="s">
        <v>4</v>
      </c>
      <c r="H420" s="1">
        <f>J420+K420+L420+M420</f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</row>
    <row r="421" spans="1:13" s="31" customFormat="1" ht="15.75" x14ac:dyDescent="0.2">
      <c r="A421" s="89"/>
      <c r="B421" s="86"/>
      <c r="C421" s="78"/>
      <c r="D421" s="91"/>
      <c r="E421" s="78"/>
      <c r="F421" s="78"/>
      <c r="G421" s="22" t="s">
        <v>23</v>
      </c>
      <c r="H421" s="1">
        <f t="shared" ref="H421:H425" si="45">J421+K421+L421+M421</f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</row>
    <row r="422" spans="1:13" s="31" customFormat="1" ht="15.75" x14ac:dyDescent="0.2">
      <c r="A422" s="89"/>
      <c r="B422" s="86"/>
      <c r="C422" s="78"/>
      <c r="D422" s="91"/>
      <c r="E422" s="78"/>
      <c r="F422" s="78"/>
      <c r="G422" s="22" t="s">
        <v>30</v>
      </c>
      <c r="H422" s="1">
        <f t="shared" si="45"/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</row>
    <row r="423" spans="1:13" s="31" customFormat="1" ht="15.75" x14ac:dyDescent="0.2">
      <c r="A423" s="89"/>
      <c r="B423" s="86"/>
      <c r="C423" s="78"/>
      <c r="D423" s="91"/>
      <c r="E423" s="78"/>
      <c r="F423" s="78"/>
      <c r="G423" s="22" t="s">
        <v>31</v>
      </c>
      <c r="H423" s="1">
        <f t="shared" si="45"/>
        <v>1574.3</v>
      </c>
      <c r="I423" s="1">
        <v>0</v>
      </c>
      <c r="J423" s="1">
        <v>0</v>
      </c>
      <c r="K423" s="1">
        <v>0</v>
      </c>
      <c r="L423" s="1">
        <v>1574.3</v>
      </c>
      <c r="M423" s="1">
        <v>0</v>
      </c>
    </row>
    <row r="424" spans="1:13" s="31" customFormat="1" ht="15.75" x14ac:dyDescent="0.2">
      <c r="A424" s="89"/>
      <c r="B424" s="86"/>
      <c r="C424" s="78"/>
      <c r="D424" s="91"/>
      <c r="E424" s="78"/>
      <c r="F424" s="78"/>
      <c r="G424" s="22" t="s">
        <v>32</v>
      </c>
      <c r="H424" s="1">
        <f t="shared" si="45"/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</row>
    <row r="425" spans="1:13" s="31" customFormat="1" ht="15.75" x14ac:dyDescent="0.2">
      <c r="A425" s="90"/>
      <c r="B425" s="87"/>
      <c r="C425" s="78"/>
      <c r="D425" s="91"/>
      <c r="E425" s="78"/>
      <c r="F425" s="78"/>
      <c r="G425" s="22" t="s">
        <v>33</v>
      </c>
      <c r="H425" s="1">
        <f t="shared" si="45"/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</row>
    <row r="426" spans="1:13" s="31" customFormat="1" ht="110.25" x14ac:dyDescent="0.2">
      <c r="A426" s="78" t="s">
        <v>135</v>
      </c>
      <c r="B426" s="78" t="s">
        <v>184</v>
      </c>
      <c r="C426" s="78" t="s">
        <v>186</v>
      </c>
      <c r="D426" s="105">
        <v>39704.199999999997</v>
      </c>
      <c r="E426" s="78" t="s">
        <v>153</v>
      </c>
      <c r="F426" s="78" t="s">
        <v>185</v>
      </c>
      <c r="G426" s="22" t="s">
        <v>71</v>
      </c>
      <c r="H426" s="1">
        <f t="shared" ref="H426:M426" si="46">H427+H428+H429+H430+H431+H432+H433+H434+H436+H437+H438</f>
        <v>34408.800000000003</v>
      </c>
      <c r="I426" s="1">
        <f t="shared" si="46"/>
        <v>4732.6000000000004</v>
      </c>
      <c r="J426" s="1">
        <f t="shared" si="46"/>
        <v>0</v>
      </c>
      <c r="K426" s="1">
        <f t="shared" si="46"/>
        <v>0</v>
      </c>
      <c r="L426" s="1">
        <f t="shared" si="46"/>
        <v>34408.800000000003</v>
      </c>
      <c r="M426" s="1">
        <f t="shared" si="46"/>
        <v>0</v>
      </c>
    </row>
    <row r="427" spans="1:13" s="31" customFormat="1" ht="15.75" x14ac:dyDescent="0.2">
      <c r="A427" s="78"/>
      <c r="B427" s="78"/>
      <c r="C427" s="78"/>
      <c r="D427" s="105"/>
      <c r="E427" s="78"/>
      <c r="F427" s="78"/>
      <c r="G427" s="22" t="s">
        <v>0</v>
      </c>
      <c r="H427" s="1">
        <f>J427+K427+L427+M427</f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</row>
    <row r="428" spans="1:13" s="31" customFormat="1" ht="15.75" x14ac:dyDescent="0.2">
      <c r="A428" s="78"/>
      <c r="B428" s="78"/>
      <c r="C428" s="78"/>
      <c r="D428" s="105"/>
      <c r="E428" s="78"/>
      <c r="F428" s="78"/>
      <c r="G428" s="22" t="s">
        <v>5</v>
      </c>
      <c r="H428" s="1">
        <f t="shared" ref="H428:H431" si="47">J428+K428+L428+M428</f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</row>
    <row r="429" spans="1:13" s="31" customFormat="1" ht="15.75" x14ac:dyDescent="0.2">
      <c r="A429" s="78"/>
      <c r="B429" s="78"/>
      <c r="C429" s="78"/>
      <c r="D429" s="105"/>
      <c r="E429" s="78"/>
      <c r="F429" s="78"/>
      <c r="G429" s="22" t="s">
        <v>1</v>
      </c>
      <c r="H429" s="1">
        <f>J429+K429+L429+M429</f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</row>
    <row r="430" spans="1:13" s="31" customFormat="1" ht="15.75" x14ac:dyDescent="0.25">
      <c r="A430" s="78"/>
      <c r="B430" s="78"/>
      <c r="C430" s="78"/>
      <c r="D430" s="105"/>
      <c r="E430" s="78"/>
      <c r="F430" s="78"/>
      <c r="G430" s="22" t="s">
        <v>2</v>
      </c>
      <c r="H430" s="1">
        <f t="shared" si="47"/>
        <v>0</v>
      </c>
      <c r="I430" s="1">
        <v>0</v>
      </c>
      <c r="J430" s="1">
        <v>0</v>
      </c>
      <c r="K430" s="28">
        <v>0</v>
      </c>
      <c r="L430" s="28">
        <v>0</v>
      </c>
      <c r="M430" s="1">
        <v>0</v>
      </c>
    </row>
    <row r="431" spans="1:13" s="31" customFormat="1" ht="15.75" x14ac:dyDescent="0.25">
      <c r="A431" s="78"/>
      <c r="B431" s="78"/>
      <c r="C431" s="78"/>
      <c r="D431" s="105"/>
      <c r="E431" s="78"/>
      <c r="F431" s="78"/>
      <c r="G431" s="22" t="s">
        <v>3</v>
      </c>
      <c r="H431" s="1">
        <f t="shared" si="47"/>
        <v>0</v>
      </c>
      <c r="I431" s="1">
        <v>0</v>
      </c>
      <c r="J431" s="1">
        <v>0</v>
      </c>
      <c r="K431" s="28">
        <v>0</v>
      </c>
      <c r="L431" s="28">
        <v>0</v>
      </c>
      <c r="M431" s="1">
        <v>0</v>
      </c>
    </row>
    <row r="432" spans="1:13" s="31" customFormat="1" ht="15.75" x14ac:dyDescent="0.2">
      <c r="A432" s="78"/>
      <c r="B432" s="78"/>
      <c r="C432" s="78"/>
      <c r="D432" s="105"/>
      <c r="E432" s="78"/>
      <c r="F432" s="78"/>
      <c r="G432" s="22" t="s">
        <v>4</v>
      </c>
      <c r="H432" s="1">
        <f>J432+K432+L432+M432</f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</row>
    <row r="433" spans="1:13" s="31" customFormat="1" ht="15.75" x14ac:dyDescent="0.2">
      <c r="A433" s="78"/>
      <c r="B433" s="78"/>
      <c r="C433" s="78"/>
      <c r="D433" s="105"/>
      <c r="E433" s="78"/>
      <c r="F433" s="78"/>
      <c r="G433" s="22" t="s">
        <v>23</v>
      </c>
      <c r="H433" s="1">
        <f t="shared" ref="H433:H438" si="48">J433+K433+L433+M433</f>
        <v>2648</v>
      </c>
      <c r="I433" s="1">
        <v>2648</v>
      </c>
      <c r="J433" s="1">
        <v>0</v>
      </c>
      <c r="K433" s="1">
        <v>0</v>
      </c>
      <c r="L433" s="1">
        <v>2648</v>
      </c>
      <c r="M433" s="1">
        <v>0</v>
      </c>
    </row>
    <row r="434" spans="1:13" s="31" customFormat="1" ht="31.5" x14ac:dyDescent="0.2">
      <c r="A434" s="78"/>
      <c r="B434" s="78"/>
      <c r="C434" s="78"/>
      <c r="D434" s="105"/>
      <c r="E434" s="78"/>
      <c r="F434" s="78"/>
      <c r="G434" s="22" t="s">
        <v>143</v>
      </c>
      <c r="H434" s="1">
        <f>J434+K434+L434+M434</f>
        <v>1101.0999999999999</v>
      </c>
      <c r="I434" s="1">
        <v>1668.6</v>
      </c>
      <c r="J434" s="1">
        <v>0</v>
      </c>
      <c r="K434" s="1">
        <v>0</v>
      </c>
      <c r="L434" s="1">
        <f>1668.6-567.5</f>
        <v>1101.0999999999999</v>
      </c>
      <c r="M434" s="1">
        <v>0</v>
      </c>
    </row>
    <row r="435" spans="1:13" s="31" customFormat="1" ht="45" x14ac:dyDescent="0.2">
      <c r="A435" s="78"/>
      <c r="B435" s="78"/>
      <c r="C435" s="78"/>
      <c r="D435" s="105"/>
      <c r="E435" s="78"/>
      <c r="F435" s="78"/>
      <c r="G435" s="11" t="s">
        <v>80</v>
      </c>
      <c r="H435" s="1">
        <f>L435</f>
        <v>1101.0999999999999</v>
      </c>
      <c r="I435" s="1">
        <f>H435</f>
        <v>1101.0999999999999</v>
      </c>
      <c r="J435" s="1">
        <v>0</v>
      </c>
      <c r="K435" s="1">
        <v>0</v>
      </c>
      <c r="L435" s="1">
        <f>L434</f>
        <v>1101.0999999999999</v>
      </c>
      <c r="M435" s="1">
        <v>0</v>
      </c>
    </row>
    <row r="436" spans="1:13" s="31" customFormat="1" ht="15.75" x14ac:dyDescent="0.2">
      <c r="A436" s="78"/>
      <c r="B436" s="78"/>
      <c r="C436" s="78"/>
      <c r="D436" s="105"/>
      <c r="E436" s="78"/>
      <c r="F436" s="78"/>
      <c r="G436" s="22" t="s">
        <v>31</v>
      </c>
      <c r="H436" s="1">
        <f t="shared" si="48"/>
        <v>30659.7</v>
      </c>
      <c r="I436" s="1">
        <v>416</v>
      </c>
      <c r="J436" s="1">
        <v>0</v>
      </c>
      <c r="K436" s="1">
        <v>0</v>
      </c>
      <c r="L436" s="1">
        <v>30659.7</v>
      </c>
      <c r="M436" s="1">
        <v>0</v>
      </c>
    </row>
    <row r="437" spans="1:13" s="31" customFormat="1" ht="15.75" x14ac:dyDescent="0.2">
      <c r="A437" s="78"/>
      <c r="B437" s="78"/>
      <c r="C437" s="78"/>
      <c r="D437" s="105"/>
      <c r="E437" s="78"/>
      <c r="F437" s="78"/>
      <c r="G437" s="22" t="s">
        <v>32</v>
      </c>
      <c r="H437" s="1">
        <f t="shared" si="48"/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</row>
    <row r="438" spans="1:13" s="31" customFormat="1" ht="15.75" x14ac:dyDescent="0.2">
      <c r="A438" s="78"/>
      <c r="B438" s="78"/>
      <c r="C438" s="78"/>
      <c r="D438" s="105"/>
      <c r="E438" s="78"/>
      <c r="F438" s="78"/>
      <c r="G438" s="22" t="s">
        <v>33</v>
      </c>
      <c r="H438" s="1">
        <f t="shared" si="48"/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</row>
    <row r="439" spans="1:13" s="31" customFormat="1" ht="110.25" x14ac:dyDescent="0.2">
      <c r="A439" s="78" t="s">
        <v>136</v>
      </c>
      <c r="B439" s="78" t="s">
        <v>83</v>
      </c>
      <c r="C439" s="78" t="s">
        <v>83</v>
      </c>
      <c r="D439" s="105">
        <v>251.1</v>
      </c>
      <c r="E439" s="78" t="s">
        <v>105</v>
      </c>
      <c r="F439" s="78" t="s">
        <v>105</v>
      </c>
      <c r="G439" s="22" t="s">
        <v>71</v>
      </c>
      <c r="H439" s="1">
        <f>H440+H441+H442+H443+H444+H445+H446+H447+H448+H449+H450</f>
        <v>251.1</v>
      </c>
      <c r="I439" s="1">
        <f>I440+I441+I442+I443+I444+I445+I446+I447+I448+I449+I450</f>
        <v>0</v>
      </c>
      <c r="J439" s="1">
        <f t="shared" ref="J439:M439" si="49">J440+J441+J442+J443+J444+J445+J446+J447+J448+J449+J450</f>
        <v>0</v>
      </c>
      <c r="K439" s="1">
        <f t="shared" si="49"/>
        <v>0</v>
      </c>
      <c r="L439" s="1">
        <f t="shared" si="49"/>
        <v>251.1</v>
      </c>
      <c r="M439" s="1">
        <f t="shared" si="49"/>
        <v>0</v>
      </c>
    </row>
    <row r="440" spans="1:13" s="31" customFormat="1" ht="15.75" x14ac:dyDescent="0.2">
      <c r="A440" s="78"/>
      <c r="B440" s="78"/>
      <c r="C440" s="78"/>
      <c r="D440" s="105"/>
      <c r="E440" s="78"/>
      <c r="F440" s="78"/>
      <c r="G440" s="22" t="s">
        <v>0</v>
      </c>
      <c r="H440" s="1">
        <f>J440+K440+L440+M440</f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</row>
    <row r="441" spans="1:13" s="31" customFormat="1" ht="15.75" x14ac:dyDescent="0.2">
      <c r="A441" s="78"/>
      <c r="B441" s="78"/>
      <c r="C441" s="78"/>
      <c r="D441" s="105"/>
      <c r="E441" s="78"/>
      <c r="F441" s="78"/>
      <c r="G441" s="22" t="s">
        <v>5</v>
      </c>
      <c r="H441" s="1">
        <f t="shared" ref="H441:H444" si="50">J441+K441+L441+M441</f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</row>
    <row r="442" spans="1:13" s="31" customFormat="1" ht="15.75" x14ac:dyDescent="0.2">
      <c r="A442" s="78"/>
      <c r="B442" s="78"/>
      <c r="C442" s="78"/>
      <c r="D442" s="105"/>
      <c r="E442" s="78"/>
      <c r="F442" s="78"/>
      <c r="G442" s="22" t="s">
        <v>1</v>
      </c>
      <c r="H442" s="1">
        <f>J442+K442+L442+M442</f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</row>
    <row r="443" spans="1:13" s="31" customFormat="1" ht="15.75" x14ac:dyDescent="0.2">
      <c r="A443" s="78"/>
      <c r="B443" s="78"/>
      <c r="C443" s="78"/>
      <c r="D443" s="105"/>
      <c r="E443" s="78"/>
      <c r="F443" s="78"/>
      <c r="G443" s="22" t="s">
        <v>2</v>
      </c>
      <c r="H443" s="1">
        <f t="shared" si="50"/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</row>
    <row r="444" spans="1:13" s="31" customFormat="1" ht="15.75" x14ac:dyDescent="0.2">
      <c r="A444" s="78"/>
      <c r="B444" s="78"/>
      <c r="C444" s="78"/>
      <c r="D444" s="105"/>
      <c r="E444" s="78"/>
      <c r="F444" s="78"/>
      <c r="G444" s="22" t="s">
        <v>3</v>
      </c>
      <c r="H444" s="1">
        <f t="shared" si="50"/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</row>
    <row r="445" spans="1:13" s="31" customFormat="1" ht="15.75" x14ac:dyDescent="0.2">
      <c r="A445" s="78"/>
      <c r="B445" s="78"/>
      <c r="C445" s="78"/>
      <c r="D445" s="105"/>
      <c r="E445" s="78"/>
      <c r="F445" s="78"/>
      <c r="G445" s="22" t="s">
        <v>4</v>
      </c>
      <c r="H445" s="1">
        <f>J445+K445+L445+M445</f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</row>
    <row r="446" spans="1:13" s="31" customFormat="1" ht="15.75" x14ac:dyDescent="0.2">
      <c r="A446" s="78"/>
      <c r="B446" s="78"/>
      <c r="C446" s="78"/>
      <c r="D446" s="105"/>
      <c r="E446" s="78"/>
      <c r="F446" s="78"/>
      <c r="G446" s="22" t="s">
        <v>23</v>
      </c>
      <c r="H446" s="1">
        <f t="shared" ref="H446:H450" si="51">J446+K446+L446+M446</f>
        <v>251.1</v>
      </c>
      <c r="I446" s="1">
        <v>0</v>
      </c>
      <c r="J446" s="1">
        <v>0</v>
      </c>
      <c r="K446" s="1">
        <v>0</v>
      </c>
      <c r="L446" s="1">
        <f>451-199.9</f>
        <v>251.1</v>
      </c>
      <c r="M446" s="1">
        <v>0</v>
      </c>
    </row>
    <row r="447" spans="1:13" s="31" customFormat="1" ht="15.75" x14ac:dyDescent="0.2">
      <c r="A447" s="78"/>
      <c r="B447" s="78"/>
      <c r="C447" s="78"/>
      <c r="D447" s="105"/>
      <c r="E447" s="78"/>
      <c r="F447" s="78"/>
      <c r="G447" s="22" t="s">
        <v>30</v>
      </c>
      <c r="H447" s="1">
        <f t="shared" si="51"/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</row>
    <row r="448" spans="1:13" s="31" customFormat="1" ht="15.75" x14ac:dyDescent="0.2">
      <c r="A448" s="78"/>
      <c r="B448" s="78"/>
      <c r="C448" s="78"/>
      <c r="D448" s="105"/>
      <c r="E448" s="78"/>
      <c r="F448" s="78"/>
      <c r="G448" s="22" t="s">
        <v>31</v>
      </c>
      <c r="H448" s="1">
        <f t="shared" si="51"/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</row>
    <row r="449" spans="1:13" s="31" customFormat="1" ht="15.75" x14ac:dyDescent="0.2">
      <c r="A449" s="78"/>
      <c r="B449" s="78"/>
      <c r="C449" s="78"/>
      <c r="D449" s="105"/>
      <c r="E449" s="78"/>
      <c r="F449" s="78"/>
      <c r="G449" s="22" t="s">
        <v>32</v>
      </c>
      <c r="H449" s="1">
        <f t="shared" si="51"/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</row>
    <row r="450" spans="1:13" s="31" customFormat="1" ht="15.75" x14ac:dyDescent="0.2">
      <c r="A450" s="78"/>
      <c r="B450" s="85"/>
      <c r="C450" s="78"/>
      <c r="D450" s="105"/>
      <c r="E450" s="78"/>
      <c r="F450" s="78"/>
      <c r="G450" s="22" t="s">
        <v>33</v>
      </c>
      <c r="H450" s="1">
        <f t="shared" si="51"/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</row>
    <row r="451" spans="1:13" s="31" customFormat="1" ht="121.5" customHeight="1" x14ac:dyDescent="0.2">
      <c r="A451" s="88" t="s">
        <v>187</v>
      </c>
      <c r="B451" s="41"/>
      <c r="C451" s="41"/>
      <c r="D451" s="42"/>
      <c r="E451" s="41"/>
      <c r="F451" s="41" t="s">
        <v>165</v>
      </c>
      <c r="G451" s="22" t="s">
        <v>71</v>
      </c>
      <c r="H451" s="1">
        <f>H452+H453+H454+H455+H456+H457+H458+H459+H460+H461+H462</f>
        <v>1269013.2</v>
      </c>
      <c r="I451" s="1">
        <f>I452+I453+I454+I455+I456+I457+I458+I459+I460+I461+I462</f>
        <v>70944.100000000006</v>
      </c>
      <c r="J451" s="1">
        <f t="shared" ref="J451:M451" si="52">J452+J453+J454+J455+J456+J457+J458+J459+J460+J461+J462</f>
        <v>0</v>
      </c>
      <c r="K451" s="1">
        <f>K452+K453+K454+K455+K456+K457+K458+K459+K460+K461+K462</f>
        <v>1256323.1000000001</v>
      </c>
      <c r="L451" s="1">
        <f t="shared" si="52"/>
        <v>12690.1</v>
      </c>
      <c r="M451" s="1">
        <f t="shared" si="52"/>
        <v>0</v>
      </c>
    </row>
    <row r="452" spans="1:13" s="31" customFormat="1" ht="21" customHeight="1" x14ac:dyDescent="0.2">
      <c r="A452" s="89"/>
      <c r="B452" s="80"/>
      <c r="C452" s="43"/>
      <c r="D452" s="44"/>
      <c r="E452" s="43"/>
      <c r="F452" s="45"/>
      <c r="G452" s="22" t="s">
        <v>0</v>
      </c>
      <c r="H452" s="1">
        <f>J452+K452+L452+M452</f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</row>
    <row r="453" spans="1:13" s="31" customFormat="1" ht="21" customHeight="1" x14ac:dyDescent="0.2">
      <c r="A453" s="89"/>
      <c r="B453" s="80"/>
      <c r="C453" s="46"/>
      <c r="D453" s="47"/>
      <c r="E453" s="46"/>
      <c r="F453" s="46"/>
      <c r="G453" s="22" t="s">
        <v>5</v>
      </c>
      <c r="H453" s="1">
        <f t="shared" ref="H453" si="53">J453+K453+L453+M453</f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</row>
    <row r="454" spans="1:13" s="31" customFormat="1" ht="21" customHeight="1" x14ac:dyDescent="0.2">
      <c r="A454" s="89"/>
      <c r="B454" s="98"/>
      <c r="C454" s="98"/>
      <c r="D454" s="110"/>
      <c r="E454" s="98"/>
      <c r="F454" s="98"/>
      <c r="G454" s="22" t="s">
        <v>1</v>
      </c>
      <c r="H454" s="1">
        <f>J454+K454+L454+M454</f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</row>
    <row r="455" spans="1:13" s="31" customFormat="1" ht="21" customHeight="1" x14ac:dyDescent="0.2">
      <c r="A455" s="89"/>
      <c r="B455" s="98"/>
      <c r="C455" s="98"/>
      <c r="D455" s="110"/>
      <c r="E455" s="98"/>
      <c r="F455" s="98"/>
      <c r="G455" s="22" t="s">
        <v>2</v>
      </c>
      <c r="H455" s="1">
        <f t="shared" ref="H455:H456" si="54">J455+K455+L455+M455</f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</row>
    <row r="456" spans="1:13" s="31" customFormat="1" ht="21" customHeight="1" x14ac:dyDescent="0.2">
      <c r="A456" s="89"/>
      <c r="B456" s="98"/>
      <c r="C456" s="48"/>
      <c r="D456" s="100"/>
      <c r="E456" s="98"/>
      <c r="F456" s="98"/>
      <c r="G456" s="22" t="s">
        <v>3</v>
      </c>
      <c r="H456" s="1">
        <f t="shared" si="54"/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</row>
    <row r="457" spans="1:13" s="31" customFormat="1" ht="21" customHeight="1" x14ac:dyDescent="0.2">
      <c r="A457" s="89"/>
      <c r="B457" s="98"/>
      <c r="C457" s="48"/>
      <c r="D457" s="100"/>
      <c r="E457" s="98"/>
      <c r="F457" s="98"/>
      <c r="G457" s="22" t="s">
        <v>4</v>
      </c>
      <c r="H457" s="1">
        <f>J457+K457+L457+M457</f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</row>
    <row r="458" spans="1:13" s="31" customFormat="1" ht="21" customHeight="1" x14ac:dyDescent="0.2">
      <c r="A458" s="89"/>
      <c r="B458" s="46"/>
      <c r="C458" s="43"/>
      <c r="D458" s="47"/>
      <c r="E458" s="46"/>
      <c r="F458" s="46"/>
      <c r="G458" s="22" t="s">
        <v>23</v>
      </c>
      <c r="H458" s="1">
        <f t="shared" ref="H458:H462" si="55">J458+K458+L458+M458</f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</row>
    <row r="459" spans="1:13" s="31" customFormat="1" ht="21" customHeight="1" x14ac:dyDescent="0.2">
      <c r="A459" s="89"/>
      <c r="B459" s="98"/>
      <c r="C459" s="98"/>
      <c r="D459" s="100"/>
      <c r="E459" s="98"/>
      <c r="F459" s="98"/>
      <c r="G459" s="22" t="s">
        <v>30</v>
      </c>
      <c r="H459" s="1">
        <f>J459+K459+L459+M459</f>
        <v>429013.19999999995</v>
      </c>
      <c r="I459" s="1">
        <f>I471+I483</f>
        <v>70944.100000000006</v>
      </c>
      <c r="J459" s="1">
        <v>0</v>
      </c>
      <c r="K459" s="1">
        <f t="shared" ref="K459:L461" si="56">K471+K483</f>
        <v>424723.1</v>
      </c>
      <c r="L459" s="1">
        <f t="shared" si="56"/>
        <v>4290.1000000000004</v>
      </c>
      <c r="M459" s="1">
        <v>0</v>
      </c>
    </row>
    <row r="460" spans="1:13" s="31" customFormat="1" ht="21" customHeight="1" x14ac:dyDescent="0.2">
      <c r="A460" s="89"/>
      <c r="B460" s="98"/>
      <c r="C460" s="98"/>
      <c r="D460" s="100"/>
      <c r="E460" s="98"/>
      <c r="F460" s="98"/>
      <c r="G460" s="22" t="s">
        <v>31</v>
      </c>
      <c r="H460" s="1">
        <f t="shared" si="55"/>
        <v>840000</v>
      </c>
      <c r="I460" s="1">
        <f>I472+I484</f>
        <v>0</v>
      </c>
      <c r="J460" s="1">
        <v>0</v>
      </c>
      <c r="K460" s="1">
        <f t="shared" si="56"/>
        <v>831600</v>
      </c>
      <c r="L460" s="1">
        <f t="shared" si="56"/>
        <v>8400</v>
      </c>
      <c r="M460" s="1">
        <v>0</v>
      </c>
    </row>
    <row r="461" spans="1:13" s="31" customFormat="1" ht="21" customHeight="1" x14ac:dyDescent="0.2">
      <c r="A461" s="89"/>
      <c r="B461" s="98"/>
      <c r="C461" s="98"/>
      <c r="D461" s="100"/>
      <c r="E461" s="98"/>
      <c r="F461" s="98"/>
      <c r="G461" s="22" t="s">
        <v>32</v>
      </c>
      <c r="H461" s="1">
        <f t="shared" si="55"/>
        <v>0</v>
      </c>
      <c r="I461" s="1">
        <f>I473+I485</f>
        <v>0</v>
      </c>
      <c r="J461" s="1">
        <v>0</v>
      </c>
      <c r="K461" s="1">
        <f t="shared" si="56"/>
        <v>0</v>
      </c>
      <c r="L461" s="1">
        <f t="shared" si="56"/>
        <v>0</v>
      </c>
      <c r="M461" s="1">
        <v>0</v>
      </c>
    </row>
    <row r="462" spans="1:13" s="31" customFormat="1" ht="21" customHeight="1" x14ac:dyDescent="0.2">
      <c r="A462" s="90"/>
      <c r="B462" s="99"/>
      <c r="C462" s="99"/>
      <c r="D462" s="101"/>
      <c r="E462" s="99"/>
      <c r="F462" s="99"/>
      <c r="G462" s="22" t="s">
        <v>33</v>
      </c>
      <c r="H462" s="1">
        <f t="shared" si="55"/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</row>
    <row r="463" spans="1:13" s="31" customFormat="1" ht="100.5" customHeight="1" x14ac:dyDescent="0.2">
      <c r="A463" s="88" t="s">
        <v>137</v>
      </c>
      <c r="B463" s="79" t="s">
        <v>138</v>
      </c>
      <c r="C463" s="79" t="s">
        <v>118</v>
      </c>
      <c r="D463" s="95">
        <v>1200000</v>
      </c>
      <c r="E463" s="79" t="s">
        <v>105</v>
      </c>
      <c r="F463" s="49" t="s">
        <v>166</v>
      </c>
      <c r="G463" s="22" t="s">
        <v>71</v>
      </c>
      <c r="H463" s="1">
        <f>H464+H465+H466+H467+H468+H469+H470+H471+H472+H473+H474</f>
        <v>1200000</v>
      </c>
      <c r="I463" s="1">
        <f>I464+I465+I466+I467+I468+I469+I470+I471+I472+I473+I474</f>
        <v>70944.100000000006</v>
      </c>
      <c r="J463" s="1">
        <f t="shared" ref="J463:M463" si="57">J464+J465+J466+J467+J468+J469+J470+J471+J472+J473+J474</f>
        <v>0</v>
      </c>
      <c r="K463" s="1">
        <f t="shared" si="57"/>
        <v>1188000</v>
      </c>
      <c r="L463" s="1">
        <f t="shared" si="57"/>
        <v>12000</v>
      </c>
      <c r="M463" s="1">
        <f t="shared" si="57"/>
        <v>0</v>
      </c>
    </row>
    <row r="464" spans="1:13" s="31" customFormat="1" ht="18" customHeight="1" x14ac:dyDescent="0.2">
      <c r="A464" s="89"/>
      <c r="B464" s="80"/>
      <c r="C464" s="80"/>
      <c r="D464" s="96"/>
      <c r="E464" s="80"/>
      <c r="F464" s="48"/>
      <c r="G464" s="22" t="s">
        <v>0</v>
      </c>
      <c r="H464" s="1">
        <f>J464+K464+L464+M464</f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</row>
    <row r="465" spans="1:34" s="31" customFormat="1" ht="18" customHeight="1" x14ac:dyDescent="0.2">
      <c r="A465" s="89"/>
      <c r="B465" s="80"/>
      <c r="C465" s="80"/>
      <c r="D465" s="96"/>
      <c r="E465" s="80"/>
      <c r="F465" s="48"/>
      <c r="G465" s="22" t="s">
        <v>5</v>
      </c>
      <c r="H465" s="1">
        <f t="shared" ref="H465" si="58">J465+K465+L465+M465</f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</row>
    <row r="466" spans="1:34" s="31" customFormat="1" ht="18" customHeight="1" x14ac:dyDescent="0.2">
      <c r="A466" s="89"/>
      <c r="B466" s="80"/>
      <c r="C466" s="80"/>
      <c r="D466" s="96"/>
      <c r="E466" s="80"/>
      <c r="F466" s="48"/>
      <c r="G466" s="22" t="s">
        <v>1</v>
      </c>
      <c r="H466" s="1">
        <f>J466+K466+L466+M466</f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</row>
    <row r="467" spans="1:34" s="31" customFormat="1" ht="18" customHeight="1" x14ac:dyDescent="0.2">
      <c r="A467" s="89"/>
      <c r="B467" s="80"/>
      <c r="C467" s="80"/>
      <c r="D467" s="96"/>
      <c r="E467" s="80"/>
      <c r="F467" s="48"/>
      <c r="G467" s="22" t="s">
        <v>2</v>
      </c>
      <c r="H467" s="1">
        <f t="shared" ref="H467:H468" si="59">J467+K467+L467+M467</f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</row>
    <row r="468" spans="1:34" s="31" customFormat="1" ht="18" customHeight="1" x14ac:dyDescent="0.2">
      <c r="A468" s="89"/>
      <c r="B468" s="80"/>
      <c r="C468" s="80"/>
      <c r="D468" s="96"/>
      <c r="E468" s="80"/>
      <c r="F468" s="48"/>
      <c r="G468" s="22" t="s">
        <v>3</v>
      </c>
      <c r="H468" s="1">
        <f t="shared" si="59"/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</row>
    <row r="469" spans="1:34" s="31" customFormat="1" ht="18" customHeight="1" x14ac:dyDescent="0.2">
      <c r="A469" s="89"/>
      <c r="B469" s="80"/>
      <c r="C469" s="80"/>
      <c r="D469" s="96"/>
      <c r="E469" s="80"/>
      <c r="F469" s="48"/>
      <c r="G469" s="22" t="s">
        <v>4</v>
      </c>
      <c r="H469" s="1">
        <f>J469+K469+L469+M469</f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</row>
    <row r="470" spans="1:34" s="31" customFormat="1" ht="18" customHeight="1" x14ac:dyDescent="0.2">
      <c r="A470" s="89"/>
      <c r="B470" s="80"/>
      <c r="C470" s="80"/>
      <c r="D470" s="96"/>
      <c r="E470" s="80"/>
      <c r="F470" s="48"/>
      <c r="G470" s="22" t="s">
        <v>23</v>
      </c>
      <c r="H470" s="1">
        <f t="shared" ref="H470:H474" si="60">J470+K470+L470+M470</f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</row>
    <row r="471" spans="1:34" s="31" customFormat="1" ht="18" customHeight="1" x14ac:dyDescent="0.2">
      <c r="A471" s="89"/>
      <c r="B471" s="80"/>
      <c r="C471" s="80"/>
      <c r="D471" s="96"/>
      <c r="E471" s="80"/>
      <c r="F471" s="48"/>
      <c r="G471" s="22" t="s">
        <v>30</v>
      </c>
      <c r="H471" s="1">
        <f t="shared" si="60"/>
        <v>360000</v>
      </c>
      <c r="I471" s="1">
        <v>70944.100000000006</v>
      </c>
      <c r="J471" s="1">
        <v>0</v>
      </c>
      <c r="K471" s="1">
        <v>356400</v>
      </c>
      <c r="L471" s="1">
        <v>3600</v>
      </c>
      <c r="M471" s="1">
        <v>0</v>
      </c>
    </row>
    <row r="472" spans="1:34" s="31" customFormat="1" ht="18" customHeight="1" x14ac:dyDescent="0.2">
      <c r="A472" s="89"/>
      <c r="B472" s="80"/>
      <c r="C472" s="80"/>
      <c r="D472" s="96"/>
      <c r="E472" s="80"/>
      <c r="F472" s="48"/>
      <c r="G472" s="22" t="s">
        <v>31</v>
      </c>
      <c r="H472" s="1">
        <f t="shared" si="60"/>
        <v>840000</v>
      </c>
      <c r="I472" s="1">
        <v>0</v>
      </c>
      <c r="J472" s="1">
        <v>0</v>
      </c>
      <c r="K472" s="1">
        <v>831600</v>
      </c>
      <c r="L472" s="1">
        <v>8400</v>
      </c>
      <c r="M472" s="1">
        <v>0</v>
      </c>
    </row>
    <row r="473" spans="1:34" s="31" customFormat="1" ht="18" customHeight="1" x14ac:dyDescent="0.2">
      <c r="A473" s="89"/>
      <c r="B473" s="80"/>
      <c r="C473" s="80"/>
      <c r="D473" s="96"/>
      <c r="E473" s="80"/>
      <c r="F473" s="48"/>
      <c r="G473" s="22" t="s">
        <v>32</v>
      </c>
      <c r="H473" s="1">
        <f t="shared" si="60"/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</row>
    <row r="474" spans="1:34" s="31" customFormat="1" ht="18" customHeight="1" x14ac:dyDescent="0.2">
      <c r="A474" s="90"/>
      <c r="B474" s="81"/>
      <c r="C474" s="81"/>
      <c r="D474" s="97"/>
      <c r="E474" s="81"/>
      <c r="F474" s="50"/>
      <c r="G474" s="22" t="s">
        <v>33</v>
      </c>
      <c r="H474" s="1">
        <f t="shared" si="60"/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</row>
    <row r="475" spans="1:34" s="31" customFormat="1" ht="100.5" customHeight="1" x14ac:dyDescent="0.2">
      <c r="A475" s="88" t="s">
        <v>142</v>
      </c>
      <c r="B475" s="85" t="s">
        <v>131</v>
      </c>
      <c r="C475" s="79" t="s">
        <v>146</v>
      </c>
      <c r="D475" s="95">
        <v>69012.899999999994</v>
      </c>
      <c r="E475" s="79" t="s">
        <v>153</v>
      </c>
      <c r="F475" s="79" t="s">
        <v>153</v>
      </c>
      <c r="G475" s="22" t="s">
        <v>71</v>
      </c>
      <c r="H475" s="1">
        <f>H476+H477+H478+H479+H480+H481+H482+H483+H484+H485+H486</f>
        <v>69013.200000000012</v>
      </c>
      <c r="I475" s="1">
        <f>I476+I477+I478+I479+I480+I481+I482+I483+I484+I485+I486</f>
        <v>0</v>
      </c>
      <c r="J475" s="1">
        <f t="shared" ref="J475:M475" si="61">J476+J477+J478+J479+J480+J481+J482+J483+J484+J485+J486</f>
        <v>0</v>
      </c>
      <c r="K475" s="1">
        <f t="shared" si="61"/>
        <v>68323.100000000006</v>
      </c>
      <c r="L475" s="1">
        <f t="shared" si="61"/>
        <v>690.1</v>
      </c>
      <c r="M475" s="1">
        <f t="shared" si="61"/>
        <v>0</v>
      </c>
      <c r="AH475" s="31" t="s">
        <v>132</v>
      </c>
    </row>
    <row r="476" spans="1:34" s="31" customFormat="1" ht="21" customHeight="1" x14ac:dyDescent="0.2">
      <c r="A476" s="89"/>
      <c r="B476" s="86"/>
      <c r="C476" s="80"/>
      <c r="D476" s="96"/>
      <c r="E476" s="80"/>
      <c r="F476" s="80"/>
      <c r="G476" s="22" t="s">
        <v>0</v>
      </c>
      <c r="H476" s="1">
        <f>J476+K476+L476+M476</f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</row>
    <row r="477" spans="1:34" s="31" customFormat="1" ht="21" customHeight="1" x14ac:dyDescent="0.2">
      <c r="A477" s="89"/>
      <c r="B477" s="86"/>
      <c r="C477" s="80"/>
      <c r="D477" s="96"/>
      <c r="E477" s="80"/>
      <c r="F477" s="80"/>
      <c r="G477" s="22" t="s">
        <v>5</v>
      </c>
      <c r="H477" s="1">
        <f t="shared" ref="H477" si="62">J477+K477+L477+M477</f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</row>
    <row r="478" spans="1:34" s="31" customFormat="1" ht="21" customHeight="1" x14ac:dyDescent="0.2">
      <c r="A478" s="89"/>
      <c r="B478" s="86"/>
      <c r="C478" s="80"/>
      <c r="D478" s="96"/>
      <c r="E478" s="80"/>
      <c r="F478" s="80"/>
      <c r="G478" s="22" t="s">
        <v>1</v>
      </c>
      <c r="H478" s="1">
        <f>J478+K478+L478+M478</f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</row>
    <row r="479" spans="1:34" s="31" customFormat="1" ht="21" customHeight="1" x14ac:dyDescent="0.2">
      <c r="A479" s="89"/>
      <c r="B479" s="86"/>
      <c r="C479" s="80"/>
      <c r="D479" s="96"/>
      <c r="E479" s="80"/>
      <c r="F479" s="80"/>
      <c r="G479" s="22" t="s">
        <v>2</v>
      </c>
      <c r="H479" s="1">
        <f t="shared" ref="H479:H480" si="63">J479+K479+L479+M479</f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</row>
    <row r="480" spans="1:34" s="31" customFormat="1" ht="21" customHeight="1" x14ac:dyDescent="0.2">
      <c r="A480" s="89"/>
      <c r="B480" s="86"/>
      <c r="C480" s="80"/>
      <c r="D480" s="96"/>
      <c r="E480" s="80"/>
      <c r="F480" s="80"/>
      <c r="G480" s="22" t="s">
        <v>3</v>
      </c>
      <c r="H480" s="1">
        <f t="shared" si="63"/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</row>
    <row r="481" spans="1:13" s="31" customFormat="1" ht="21" customHeight="1" x14ac:dyDescent="0.2">
      <c r="A481" s="89"/>
      <c r="B481" s="86"/>
      <c r="C481" s="80"/>
      <c r="D481" s="96"/>
      <c r="E481" s="80"/>
      <c r="F481" s="80"/>
      <c r="G481" s="22" t="s">
        <v>4</v>
      </c>
      <c r="H481" s="1">
        <f>J481+K481+L481+M481</f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</row>
    <row r="482" spans="1:13" s="31" customFormat="1" ht="21" customHeight="1" x14ac:dyDescent="0.2">
      <c r="A482" s="89"/>
      <c r="B482" s="86"/>
      <c r="C482" s="80"/>
      <c r="D482" s="96"/>
      <c r="E482" s="80"/>
      <c r="F482" s="80"/>
      <c r="G482" s="22" t="s">
        <v>23</v>
      </c>
      <c r="H482" s="1">
        <f t="shared" ref="H482:H486" si="64">J482+K482+L482+M482</f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</row>
    <row r="483" spans="1:13" s="31" customFormat="1" ht="21" customHeight="1" x14ac:dyDescent="0.2">
      <c r="A483" s="89"/>
      <c r="B483" s="86"/>
      <c r="C483" s="80"/>
      <c r="D483" s="96"/>
      <c r="E483" s="80"/>
      <c r="F483" s="80"/>
      <c r="G483" s="22" t="s">
        <v>30</v>
      </c>
      <c r="H483" s="1">
        <f t="shared" si="64"/>
        <v>69013.200000000012</v>
      </c>
      <c r="I483" s="1">
        <v>0</v>
      </c>
      <c r="J483" s="1">
        <v>0</v>
      </c>
      <c r="K483" s="1">
        <f>68322.8+2-1.7</f>
        <v>68323.100000000006</v>
      </c>
      <c r="L483" s="1">
        <v>690.1</v>
      </c>
      <c r="M483" s="1">
        <v>0</v>
      </c>
    </row>
    <row r="484" spans="1:13" s="31" customFormat="1" ht="21" customHeight="1" x14ac:dyDescent="0.2">
      <c r="A484" s="89"/>
      <c r="B484" s="86"/>
      <c r="C484" s="80"/>
      <c r="D484" s="96"/>
      <c r="E484" s="80"/>
      <c r="F484" s="80"/>
      <c r="G484" s="22" t="s">
        <v>31</v>
      </c>
      <c r="H484" s="1">
        <f t="shared" si="64"/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</row>
    <row r="485" spans="1:13" s="31" customFormat="1" ht="21" customHeight="1" x14ac:dyDescent="0.2">
      <c r="A485" s="89"/>
      <c r="B485" s="86"/>
      <c r="C485" s="80"/>
      <c r="D485" s="96"/>
      <c r="E485" s="80"/>
      <c r="F485" s="80"/>
      <c r="G485" s="22" t="s">
        <v>32</v>
      </c>
      <c r="H485" s="1">
        <f t="shared" si="64"/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</row>
    <row r="486" spans="1:13" s="31" customFormat="1" ht="21" customHeight="1" x14ac:dyDescent="0.2">
      <c r="A486" s="90"/>
      <c r="B486" s="87"/>
      <c r="C486" s="81"/>
      <c r="D486" s="97"/>
      <c r="E486" s="81"/>
      <c r="F486" s="81"/>
      <c r="G486" s="22" t="s">
        <v>33</v>
      </c>
      <c r="H486" s="1">
        <f t="shared" si="64"/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</row>
    <row r="487" spans="1:13" s="31" customFormat="1" ht="66" customHeight="1" x14ac:dyDescent="0.2">
      <c r="A487" s="85" t="s">
        <v>148</v>
      </c>
      <c r="B487" s="79"/>
      <c r="C487" s="79"/>
      <c r="D487" s="95"/>
      <c r="E487" s="79"/>
      <c r="F487" s="79"/>
      <c r="G487" s="22" t="s">
        <v>71</v>
      </c>
      <c r="H487" s="1">
        <f>H488+H489+H490+H491+H492+H493+H494+H495+H496+H497+H498</f>
        <v>2577072.7000000002</v>
      </c>
      <c r="I487" s="1">
        <f>I488+I489+I490+I491+I492+I493+I494+I495+I496+I497+I498</f>
        <v>0</v>
      </c>
      <c r="J487" s="1">
        <f t="shared" ref="J487:M487" si="65">J488+J489+J490+J491+J492+J493+J494+J495+J496+J497+J498</f>
        <v>0</v>
      </c>
      <c r="K487" s="1">
        <f t="shared" si="65"/>
        <v>2551302</v>
      </c>
      <c r="L487" s="1">
        <f t="shared" si="65"/>
        <v>25770.7</v>
      </c>
      <c r="M487" s="1">
        <f t="shared" si="65"/>
        <v>0</v>
      </c>
    </row>
    <row r="488" spans="1:13" s="31" customFormat="1" ht="23.25" customHeight="1" x14ac:dyDescent="0.2">
      <c r="A488" s="86"/>
      <c r="B488" s="80"/>
      <c r="C488" s="80"/>
      <c r="D488" s="96"/>
      <c r="E488" s="80"/>
      <c r="F488" s="80"/>
      <c r="G488" s="22" t="s">
        <v>0</v>
      </c>
      <c r="H488" s="1">
        <f>J488+K488+L488+M488</f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</row>
    <row r="489" spans="1:13" s="31" customFormat="1" ht="28.5" customHeight="1" x14ac:dyDescent="0.2">
      <c r="A489" s="86"/>
      <c r="B489" s="80"/>
      <c r="C489" s="80"/>
      <c r="D489" s="96"/>
      <c r="E489" s="80"/>
      <c r="F489" s="80"/>
      <c r="G489" s="22" t="s">
        <v>5</v>
      </c>
      <c r="H489" s="1">
        <f t="shared" ref="H489" si="66">J489+K489+L489+M489</f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</row>
    <row r="490" spans="1:13" s="31" customFormat="1" ht="28.5" customHeight="1" x14ac:dyDescent="0.2">
      <c r="A490" s="86"/>
      <c r="B490" s="80"/>
      <c r="C490" s="80"/>
      <c r="D490" s="96"/>
      <c r="E490" s="80"/>
      <c r="F490" s="80"/>
      <c r="G490" s="22" t="s">
        <v>1</v>
      </c>
      <c r="H490" s="1">
        <f>J490+K490+L490+M490</f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</row>
    <row r="491" spans="1:13" s="31" customFormat="1" ht="28.5" customHeight="1" x14ac:dyDescent="0.2">
      <c r="A491" s="86"/>
      <c r="B491" s="80"/>
      <c r="C491" s="80"/>
      <c r="D491" s="96"/>
      <c r="E491" s="80"/>
      <c r="F491" s="80"/>
      <c r="G491" s="22" t="s">
        <v>2</v>
      </c>
      <c r="H491" s="1">
        <f t="shared" ref="H491:H492" si="67">J491+K491+L491+M491</f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</row>
    <row r="492" spans="1:13" s="31" customFormat="1" ht="28.5" customHeight="1" x14ac:dyDescent="0.2">
      <c r="A492" s="86"/>
      <c r="B492" s="80"/>
      <c r="C492" s="80"/>
      <c r="D492" s="96"/>
      <c r="E492" s="80"/>
      <c r="F492" s="80"/>
      <c r="G492" s="22" t="s">
        <v>3</v>
      </c>
      <c r="H492" s="1">
        <f t="shared" si="67"/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</row>
    <row r="493" spans="1:13" s="31" customFormat="1" ht="28.5" customHeight="1" x14ac:dyDescent="0.2">
      <c r="A493" s="86"/>
      <c r="B493" s="80"/>
      <c r="C493" s="80"/>
      <c r="D493" s="96"/>
      <c r="E493" s="80"/>
      <c r="F493" s="80"/>
      <c r="G493" s="22" t="s">
        <v>4</v>
      </c>
      <c r="H493" s="1">
        <f>J493+K493+L493+M493</f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</row>
    <row r="494" spans="1:13" s="31" customFormat="1" ht="28.5" customHeight="1" x14ac:dyDescent="0.2">
      <c r="A494" s="86"/>
      <c r="B494" s="80"/>
      <c r="C494" s="80"/>
      <c r="D494" s="96"/>
      <c r="E494" s="80"/>
      <c r="F494" s="80"/>
      <c r="G494" s="22" t="s">
        <v>23</v>
      </c>
      <c r="H494" s="1">
        <f t="shared" ref="H494:H498" si="68">J494+K494+L494+M494</f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</row>
    <row r="495" spans="1:13" s="31" customFormat="1" ht="28.5" customHeight="1" x14ac:dyDescent="0.2">
      <c r="A495" s="86"/>
      <c r="B495" s="80"/>
      <c r="C495" s="80"/>
      <c r="D495" s="96"/>
      <c r="E495" s="80"/>
      <c r="F495" s="80"/>
      <c r="G495" s="22" t="s">
        <v>30</v>
      </c>
      <c r="H495" s="1">
        <f>J495+K495+L495+M495</f>
        <v>808080.8</v>
      </c>
      <c r="I495" s="1">
        <v>0</v>
      </c>
      <c r="J495" s="1">
        <v>0</v>
      </c>
      <c r="K495" s="1">
        <f>K507</f>
        <v>800000</v>
      </c>
      <c r="L495" s="1">
        <f>L507</f>
        <v>8080.8</v>
      </c>
      <c r="M495" s="1">
        <v>0</v>
      </c>
    </row>
    <row r="496" spans="1:13" s="31" customFormat="1" ht="28.5" customHeight="1" x14ac:dyDescent="0.2">
      <c r="A496" s="86"/>
      <c r="B496" s="80"/>
      <c r="C496" s="80"/>
      <c r="D496" s="96"/>
      <c r="E496" s="80"/>
      <c r="F496" s="80"/>
      <c r="G496" s="22" t="s">
        <v>31</v>
      </c>
      <c r="H496" s="1">
        <f t="shared" si="68"/>
        <v>1768991.9</v>
      </c>
      <c r="I496" s="1">
        <v>0</v>
      </c>
      <c r="J496" s="1">
        <v>0</v>
      </c>
      <c r="K496" s="1">
        <f>K508</f>
        <v>1751302</v>
      </c>
      <c r="L496" s="1">
        <f>L508</f>
        <v>17689.900000000001</v>
      </c>
      <c r="M496" s="1">
        <v>0</v>
      </c>
    </row>
    <row r="497" spans="1:34" s="31" customFormat="1" ht="28.5" customHeight="1" x14ac:dyDescent="0.2">
      <c r="A497" s="86"/>
      <c r="B497" s="80"/>
      <c r="C497" s="80"/>
      <c r="D497" s="96"/>
      <c r="E497" s="80"/>
      <c r="F497" s="80"/>
      <c r="G497" s="22" t="s">
        <v>32</v>
      </c>
      <c r="H497" s="1">
        <f t="shared" si="68"/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AH497" s="51"/>
    </row>
    <row r="498" spans="1:34" s="31" customFormat="1" ht="28.5" customHeight="1" x14ac:dyDescent="0.2">
      <c r="A498" s="87"/>
      <c r="B498" s="81"/>
      <c r="C498" s="81"/>
      <c r="D498" s="97"/>
      <c r="E498" s="81"/>
      <c r="F498" s="81"/>
      <c r="G498" s="22" t="s">
        <v>33</v>
      </c>
      <c r="H498" s="1">
        <f t="shared" si="68"/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</row>
    <row r="499" spans="1:34" s="31" customFormat="1" ht="91.5" customHeight="1" x14ac:dyDescent="0.2">
      <c r="A499" s="85" t="s">
        <v>147</v>
      </c>
      <c r="B499" s="79" t="s">
        <v>124</v>
      </c>
      <c r="C499" s="79" t="s">
        <v>121</v>
      </c>
      <c r="D499" s="95">
        <v>2577072.7000000002</v>
      </c>
      <c r="E499" s="79" t="s">
        <v>105</v>
      </c>
      <c r="F499" s="79" t="s">
        <v>167</v>
      </c>
      <c r="G499" s="22" t="s">
        <v>71</v>
      </c>
      <c r="H499" s="1">
        <f>H500+H501+H502+H503+H504+H505+H506+H507+H508+H509+H510</f>
        <v>2577072.7000000002</v>
      </c>
      <c r="I499" s="1">
        <f>I500+I501+I502+I503+I504+I505+I506+I507+I508+I509+I510</f>
        <v>0</v>
      </c>
      <c r="J499" s="1">
        <f t="shared" ref="J499:M499" si="69">J500+J501+J502+J503+J504+J505+J506+J507+J508+J509+J510</f>
        <v>0</v>
      </c>
      <c r="K499" s="1">
        <f>K500+K501+K502+K503+K504+K505+K506+K507+K508+K509+K510</f>
        <v>2551302</v>
      </c>
      <c r="L499" s="1">
        <f t="shared" si="69"/>
        <v>25770.7</v>
      </c>
      <c r="M499" s="1">
        <f t="shared" si="69"/>
        <v>0</v>
      </c>
    </row>
    <row r="500" spans="1:34" s="31" customFormat="1" ht="28.5" customHeight="1" x14ac:dyDescent="0.2">
      <c r="A500" s="86"/>
      <c r="B500" s="80"/>
      <c r="C500" s="80"/>
      <c r="D500" s="96"/>
      <c r="E500" s="80"/>
      <c r="F500" s="80"/>
      <c r="G500" s="22" t="s">
        <v>0</v>
      </c>
      <c r="H500" s="1">
        <f>J500+K500+L500+M500</f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</row>
    <row r="501" spans="1:34" s="31" customFormat="1" ht="28.5" customHeight="1" x14ac:dyDescent="0.2">
      <c r="A501" s="86"/>
      <c r="B501" s="80"/>
      <c r="C501" s="80"/>
      <c r="D501" s="96"/>
      <c r="E501" s="80"/>
      <c r="F501" s="80"/>
      <c r="G501" s="22" t="s">
        <v>5</v>
      </c>
      <c r="H501" s="1">
        <f t="shared" ref="H501" si="70">J501+K501+L501+M501</f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</row>
    <row r="502" spans="1:34" s="31" customFormat="1" ht="28.5" customHeight="1" x14ac:dyDescent="0.2">
      <c r="A502" s="86"/>
      <c r="B502" s="80"/>
      <c r="C502" s="80"/>
      <c r="D502" s="96"/>
      <c r="E502" s="80"/>
      <c r="F502" s="80"/>
      <c r="G502" s="22" t="s">
        <v>1</v>
      </c>
      <c r="H502" s="1">
        <f>J502+K502+L502+M502</f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</row>
    <row r="503" spans="1:34" s="31" customFormat="1" ht="28.5" customHeight="1" x14ac:dyDescent="0.2">
      <c r="A503" s="86"/>
      <c r="B503" s="80"/>
      <c r="C503" s="80"/>
      <c r="D503" s="96"/>
      <c r="E503" s="80"/>
      <c r="F503" s="80"/>
      <c r="G503" s="22" t="s">
        <v>2</v>
      </c>
      <c r="H503" s="1">
        <f t="shared" ref="H503:H504" si="71">J503+K503+L503+M503</f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</row>
    <row r="504" spans="1:34" s="31" customFormat="1" ht="28.5" customHeight="1" x14ac:dyDescent="0.2">
      <c r="A504" s="86"/>
      <c r="B504" s="80"/>
      <c r="C504" s="80"/>
      <c r="D504" s="96"/>
      <c r="E504" s="80"/>
      <c r="F504" s="80"/>
      <c r="G504" s="22" t="s">
        <v>3</v>
      </c>
      <c r="H504" s="1">
        <f t="shared" si="71"/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</row>
    <row r="505" spans="1:34" s="31" customFormat="1" ht="28.5" customHeight="1" x14ac:dyDescent="0.2">
      <c r="A505" s="86"/>
      <c r="B505" s="80"/>
      <c r="C505" s="80"/>
      <c r="D505" s="96"/>
      <c r="E505" s="80"/>
      <c r="F505" s="80"/>
      <c r="G505" s="22" t="s">
        <v>4</v>
      </c>
      <c r="H505" s="1">
        <f>J505+K505+L505+M505</f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</row>
    <row r="506" spans="1:34" s="31" customFormat="1" ht="28.5" customHeight="1" x14ac:dyDescent="0.2">
      <c r="A506" s="86"/>
      <c r="B506" s="80"/>
      <c r="C506" s="80"/>
      <c r="D506" s="96"/>
      <c r="E506" s="80"/>
      <c r="F506" s="80"/>
      <c r="G506" s="22" t="s">
        <v>23</v>
      </c>
      <c r="H506" s="1">
        <f t="shared" ref="H506:H510" si="72">J506+K506+L506+M506</f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</row>
    <row r="507" spans="1:34" s="31" customFormat="1" ht="28.5" customHeight="1" x14ac:dyDescent="0.2">
      <c r="A507" s="86"/>
      <c r="B507" s="80"/>
      <c r="C507" s="80"/>
      <c r="D507" s="96"/>
      <c r="E507" s="80"/>
      <c r="F507" s="80"/>
      <c r="G507" s="22" t="s">
        <v>30</v>
      </c>
      <c r="H507" s="1">
        <f t="shared" si="72"/>
        <v>808080.8</v>
      </c>
      <c r="I507" s="1">
        <v>0</v>
      </c>
      <c r="J507" s="1">
        <v>0</v>
      </c>
      <c r="K507" s="1">
        <v>800000</v>
      </c>
      <c r="L507" s="1">
        <v>8080.8</v>
      </c>
      <c r="M507" s="1">
        <v>0</v>
      </c>
    </row>
    <row r="508" spans="1:34" s="31" customFormat="1" ht="28.5" customHeight="1" x14ac:dyDescent="0.2">
      <c r="A508" s="86"/>
      <c r="B508" s="80"/>
      <c r="C508" s="80"/>
      <c r="D508" s="96"/>
      <c r="E508" s="80"/>
      <c r="F508" s="80"/>
      <c r="G508" s="22" t="s">
        <v>31</v>
      </c>
      <c r="H508" s="1">
        <f t="shared" si="72"/>
        <v>1768991.9</v>
      </c>
      <c r="I508" s="1">
        <v>0</v>
      </c>
      <c r="J508" s="1">
        <v>0</v>
      </c>
      <c r="K508" s="1">
        <f>1751302</f>
        <v>1751302</v>
      </c>
      <c r="L508" s="1">
        <f>17689.9</f>
        <v>17689.900000000001</v>
      </c>
      <c r="M508" s="1">
        <v>0</v>
      </c>
    </row>
    <row r="509" spans="1:34" s="31" customFormat="1" ht="28.5" customHeight="1" x14ac:dyDescent="0.2">
      <c r="A509" s="86"/>
      <c r="B509" s="80"/>
      <c r="C509" s="80"/>
      <c r="D509" s="96"/>
      <c r="E509" s="80"/>
      <c r="F509" s="80"/>
      <c r="G509" s="22" t="s">
        <v>32</v>
      </c>
      <c r="H509" s="1">
        <f t="shared" si="72"/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</row>
    <row r="510" spans="1:34" s="31" customFormat="1" ht="28.5" customHeight="1" x14ac:dyDescent="0.2">
      <c r="A510" s="87"/>
      <c r="B510" s="81"/>
      <c r="C510" s="81"/>
      <c r="D510" s="97"/>
      <c r="E510" s="81"/>
      <c r="F510" s="81"/>
      <c r="G510" s="22" t="s">
        <v>33</v>
      </c>
      <c r="H510" s="1">
        <f t="shared" si="72"/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</row>
    <row r="511" spans="1:34" s="31" customFormat="1" ht="101.25" customHeight="1" x14ac:dyDescent="0.2">
      <c r="A511" s="85" t="s">
        <v>144</v>
      </c>
      <c r="B511" s="48" t="s">
        <v>152</v>
      </c>
      <c r="C511" s="79" t="s">
        <v>83</v>
      </c>
      <c r="D511" s="95">
        <v>255.7</v>
      </c>
      <c r="E511" s="79" t="s">
        <v>83</v>
      </c>
      <c r="F511" s="49" t="s">
        <v>153</v>
      </c>
      <c r="G511" s="22" t="s">
        <v>71</v>
      </c>
      <c r="H511" s="1">
        <f>H512+H513+H514+H515+H516+H517+H518+H519+H520+H521+H522</f>
        <v>255.70000000000002</v>
      </c>
      <c r="I511" s="1">
        <f>I512+I513+I514+I515+I516+I517+I518+I519+I520+I521+I522</f>
        <v>255.70000000000002</v>
      </c>
      <c r="J511" s="1">
        <f t="shared" ref="J511" si="73">J512+J513+J514+J515+J516+J517+J518+J519+J520+J521+J522</f>
        <v>0</v>
      </c>
      <c r="K511" s="1">
        <f>K512+K513+K514+K515+K516+K517+K518+K519+K520+K521+K522</f>
        <v>0</v>
      </c>
      <c r="L511" s="1">
        <f t="shared" ref="L511:M511" si="74">L512+L513+L514+L515+L516+L517+L518+L519+L520+L521+L522</f>
        <v>255.70000000000002</v>
      </c>
      <c r="M511" s="1">
        <f t="shared" si="74"/>
        <v>0</v>
      </c>
    </row>
    <row r="512" spans="1:34" s="31" customFormat="1" ht="28.5" customHeight="1" x14ac:dyDescent="0.2">
      <c r="A512" s="86"/>
      <c r="B512" s="48"/>
      <c r="C512" s="80"/>
      <c r="D512" s="96"/>
      <c r="E512" s="80"/>
      <c r="F512" s="48"/>
      <c r="G512" s="22" t="s">
        <v>0</v>
      </c>
      <c r="H512" s="1">
        <f>J512+K512+L512+M512</f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</row>
    <row r="513" spans="1:13" s="31" customFormat="1" ht="28.5" customHeight="1" x14ac:dyDescent="0.2">
      <c r="A513" s="86"/>
      <c r="B513" s="48"/>
      <c r="C513" s="80"/>
      <c r="D513" s="96"/>
      <c r="E513" s="80"/>
      <c r="F513" s="48"/>
      <c r="G513" s="22" t="s">
        <v>5</v>
      </c>
      <c r="H513" s="1">
        <f t="shared" ref="H513" si="75">J513+K513+L513+M513</f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</row>
    <row r="514" spans="1:13" s="31" customFormat="1" ht="28.5" customHeight="1" x14ac:dyDescent="0.2">
      <c r="A514" s="86"/>
      <c r="B514" s="48"/>
      <c r="C514" s="80"/>
      <c r="D514" s="96"/>
      <c r="E514" s="80"/>
      <c r="F514" s="48"/>
      <c r="G514" s="22" t="s">
        <v>1</v>
      </c>
      <c r="H514" s="1">
        <f>J514+K514+L514+M514</f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</row>
    <row r="515" spans="1:13" s="31" customFormat="1" ht="28.5" customHeight="1" x14ac:dyDescent="0.2">
      <c r="A515" s="86"/>
      <c r="B515" s="48"/>
      <c r="C515" s="80"/>
      <c r="D515" s="96"/>
      <c r="E515" s="80"/>
      <c r="F515" s="48"/>
      <c r="G515" s="22" t="s">
        <v>2</v>
      </c>
      <c r="H515" s="1">
        <f t="shared" ref="H515:H516" si="76">J515+K515+L515+M515</f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</row>
    <row r="516" spans="1:13" s="31" customFormat="1" ht="28.5" customHeight="1" x14ac:dyDescent="0.2">
      <c r="A516" s="86"/>
      <c r="B516" s="48"/>
      <c r="C516" s="80"/>
      <c r="D516" s="96"/>
      <c r="E516" s="80"/>
      <c r="F516" s="48"/>
      <c r="G516" s="22" t="s">
        <v>3</v>
      </c>
      <c r="H516" s="1">
        <f t="shared" si="76"/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</row>
    <row r="517" spans="1:13" s="31" customFormat="1" ht="28.5" customHeight="1" x14ac:dyDescent="0.2">
      <c r="A517" s="86"/>
      <c r="B517" s="48"/>
      <c r="C517" s="80"/>
      <c r="D517" s="96"/>
      <c r="E517" s="80"/>
      <c r="F517" s="48"/>
      <c r="G517" s="22" t="s">
        <v>4</v>
      </c>
      <c r="H517" s="1">
        <f>J517+K517+L517+M517</f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</row>
    <row r="518" spans="1:13" s="31" customFormat="1" ht="28.5" customHeight="1" x14ac:dyDescent="0.2">
      <c r="A518" s="86"/>
      <c r="B518" s="48"/>
      <c r="C518" s="80"/>
      <c r="D518" s="96"/>
      <c r="E518" s="80"/>
      <c r="F518" s="48"/>
      <c r="G518" s="22" t="s">
        <v>23</v>
      </c>
      <c r="H518" s="1">
        <f t="shared" ref="H518:H522" si="77">J518+K518+L518+M518</f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</row>
    <row r="519" spans="1:13" s="31" customFormat="1" ht="28.5" customHeight="1" x14ac:dyDescent="0.2">
      <c r="A519" s="86"/>
      <c r="B519" s="48"/>
      <c r="C519" s="80"/>
      <c r="D519" s="96"/>
      <c r="E519" s="80"/>
      <c r="F519" s="48"/>
      <c r="G519" s="22" t="s">
        <v>30</v>
      </c>
      <c r="H519" s="1">
        <f t="shared" si="77"/>
        <v>255.70000000000002</v>
      </c>
      <c r="I519" s="1">
        <f>H519</f>
        <v>255.70000000000002</v>
      </c>
      <c r="J519" s="1">
        <v>0</v>
      </c>
      <c r="K519" s="1">
        <v>0</v>
      </c>
      <c r="L519" s="1">
        <f>198.3+57.4</f>
        <v>255.70000000000002</v>
      </c>
      <c r="M519" s="1">
        <v>0</v>
      </c>
    </row>
    <row r="520" spans="1:13" s="31" customFormat="1" ht="28.5" customHeight="1" x14ac:dyDescent="0.2">
      <c r="A520" s="86"/>
      <c r="B520" s="48"/>
      <c r="C520" s="80"/>
      <c r="D520" s="96"/>
      <c r="E520" s="80"/>
      <c r="F520" s="48"/>
      <c r="G520" s="22" t="s">
        <v>31</v>
      </c>
      <c r="H520" s="1">
        <f t="shared" si="77"/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</row>
    <row r="521" spans="1:13" s="31" customFormat="1" ht="28.5" customHeight="1" x14ac:dyDescent="0.2">
      <c r="A521" s="86"/>
      <c r="B521" s="48"/>
      <c r="C521" s="80"/>
      <c r="D521" s="96"/>
      <c r="E521" s="80"/>
      <c r="F521" s="48"/>
      <c r="G521" s="22" t="s">
        <v>32</v>
      </c>
      <c r="H521" s="1">
        <f t="shared" si="77"/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</row>
    <row r="522" spans="1:13" s="31" customFormat="1" ht="28.5" customHeight="1" x14ac:dyDescent="0.2">
      <c r="A522" s="87"/>
      <c r="B522" s="48"/>
      <c r="C522" s="81"/>
      <c r="D522" s="97"/>
      <c r="E522" s="81"/>
      <c r="F522" s="50"/>
      <c r="G522" s="22" t="s">
        <v>33</v>
      </c>
      <c r="H522" s="1">
        <f t="shared" si="77"/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</row>
    <row r="523" spans="1:13" s="31" customFormat="1" ht="104.25" customHeight="1" x14ac:dyDescent="0.2">
      <c r="A523" s="85" t="s">
        <v>149</v>
      </c>
      <c r="B523" s="82"/>
      <c r="C523" s="82"/>
      <c r="D523" s="82"/>
      <c r="E523" s="82"/>
      <c r="F523" s="120" t="s">
        <v>168</v>
      </c>
      <c r="G523" s="22" t="s">
        <v>71</v>
      </c>
      <c r="H523" s="1">
        <f>H524+H525+H526+H527+H528+H529+H530+H531+H532+H533+H534</f>
        <v>4394382.8</v>
      </c>
      <c r="I523" s="1">
        <f>I524+I525+I526+I527+I528+I529+I530+I531+I532+I533+I534</f>
        <v>44586</v>
      </c>
      <c r="J523" s="1">
        <f t="shared" ref="J523:M523" si="78">J524+J525+J526+J527+J528+J529+J530+J531+J532+J533+J534</f>
        <v>0</v>
      </c>
      <c r="K523" s="1">
        <f t="shared" si="78"/>
        <v>4350438.8</v>
      </c>
      <c r="L523" s="1">
        <f t="shared" si="78"/>
        <v>43944</v>
      </c>
      <c r="M523" s="1">
        <f t="shared" si="78"/>
        <v>0</v>
      </c>
    </row>
    <row r="524" spans="1:13" s="31" customFormat="1" ht="28.5" customHeight="1" x14ac:dyDescent="0.2">
      <c r="A524" s="86"/>
      <c r="B524" s="83"/>
      <c r="C524" s="83"/>
      <c r="D524" s="83"/>
      <c r="E524" s="83"/>
      <c r="F524" s="121"/>
      <c r="G524" s="22" t="s">
        <v>0</v>
      </c>
      <c r="H524" s="1">
        <f>J524+K524+L524+M524</f>
        <v>0</v>
      </c>
      <c r="I524" s="1">
        <v>0</v>
      </c>
      <c r="J524" s="1">
        <f>J536+J548</f>
        <v>0</v>
      </c>
      <c r="K524" s="1">
        <f>K536+K548</f>
        <v>0</v>
      </c>
      <c r="L524" s="1">
        <f t="shared" ref="L524:M524" si="79">L536+L548</f>
        <v>0</v>
      </c>
      <c r="M524" s="1">
        <f t="shared" si="79"/>
        <v>0</v>
      </c>
    </row>
    <row r="525" spans="1:13" s="31" customFormat="1" ht="28.5" customHeight="1" x14ac:dyDescent="0.2">
      <c r="A525" s="86"/>
      <c r="B525" s="83"/>
      <c r="C525" s="83"/>
      <c r="D525" s="83"/>
      <c r="E525" s="83"/>
      <c r="F525" s="121"/>
      <c r="G525" s="22" t="s">
        <v>5</v>
      </c>
      <c r="H525" s="1">
        <f>J525+K525+L525+M525</f>
        <v>0</v>
      </c>
      <c r="I525" s="1">
        <v>0</v>
      </c>
      <c r="J525" s="1">
        <f>J537+J549</f>
        <v>0</v>
      </c>
      <c r="K525" s="1">
        <f t="shared" ref="K525:M525" si="80">K537+K549</f>
        <v>0</v>
      </c>
      <c r="L525" s="1">
        <f t="shared" si="80"/>
        <v>0</v>
      </c>
      <c r="M525" s="1">
        <f t="shared" si="80"/>
        <v>0</v>
      </c>
    </row>
    <row r="526" spans="1:13" s="31" customFormat="1" ht="28.5" customHeight="1" x14ac:dyDescent="0.2">
      <c r="A526" s="86"/>
      <c r="B526" s="83"/>
      <c r="C526" s="83"/>
      <c r="D526" s="83"/>
      <c r="E526" s="83"/>
      <c r="F526" s="121"/>
      <c r="G526" s="22" t="s">
        <v>1</v>
      </c>
      <c r="H526" s="1">
        <f>J526+K526+L526+M526</f>
        <v>0</v>
      </c>
      <c r="I526" s="1">
        <v>0</v>
      </c>
      <c r="J526" s="1">
        <f t="shared" ref="J526:M534" si="81">J538+J550</f>
        <v>0</v>
      </c>
      <c r="K526" s="1">
        <f t="shared" si="81"/>
        <v>0</v>
      </c>
      <c r="L526" s="1">
        <f t="shared" si="81"/>
        <v>0</v>
      </c>
      <c r="M526" s="1">
        <f t="shared" si="81"/>
        <v>0</v>
      </c>
    </row>
    <row r="527" spans="1:13" s="31" customFormat="1" ht="28.5" customHeight="1" x14ac:dyDescent="0.2">
      <c r="A527" s="86"/>
      <c r="B527" s="83"/>
      <c r="C527" s="83"/>
      <c r="D527" s="83"/>
      <c r="E527" s="83"/>
      <c r="F527" s="121"/>
      <c r="G527" s="22" t="s">
        <v>2</v>
      </c>
      <c r="H527" s="1">
        <f t="shared" ref="H527:H528" si="82">J527+K527+L527+M527</f>
        <v>0</v>
      </c>
      <c r="I527" s="1">
        <v>0</v>
      </c>
      <c r="J527" s="1">
        <f t="shared" si="81"/>
        <v>0</v>
      </c>
      <c r="K527" s="1">
        <f t="shared" si="81"/>
        <v>0</v>
      </c>
      <c r="L527" s="1">
        <f t="shared" si="81"/>
        <v>0</v>
      </c>
      <c r="M527" s="1">
        <f t="shared" si="81"/>
        <v>0</v>
      </c>
    </row>
    <row r="528" spans="1:13" s="31" customFormat="1" ht="28.5" customHeight="1" x14ac:dyDescent="0.2">
      <c r="A528" s="86"/>
      <c r="B528" s="83"/>
      <c r="C528" s="83"/>
      <c r="D528" s="83"/>
      <c r="E528" s="83"/>
      <c r="F528" s="121"/>
      <c r="G528" s="22" t="s">
        <v>3</v>
      </c>
      <c r="H528" s="1">
        <f t="shared" si="82"/>
        <v>0</v>
      </c>
      <c r="I528" s="1">
        <v>0</v>
      </c>
      <c r="J528" s="1">
        <f t="shared" si="81"/>
        <v>0</v>
      </c>
      <c r="K528" s="1">
        <f t="shared" si="81"/>
        <v>0</v>
      </c>
      <c r="L528" s="1">
        <f t="shared" si="81"/>
        <v>0</v>
      </c>
      <c r="M528" s="1">
        <f>M540+M552</f>
        <v>0</v>
      </c>
    </row>
    <row r="529" spans="1:13" s="31" customFormat="1" ht="28.5" customHeight="1" x14ac:dyDescent="0.2">
      <c r="A529" s="86"/>
      <c r="B529" s="83"/>
      <c r="C529" s="83"/>
      <c r="D529" s="83"/>
      <c r="E529" s="83"/>
      <c r="F529" s="121"/>
      <c r="G529" s="22" t="s">
        <v>4</v>
      </c>
      <c r="H529" s="1">
        <f>J529+K529+L529+M529</f>
        <v>0</v>
      </c>
      <c r="I529" s="1">
        <v>0</v>
      </c>
      <c r="J529" s="1">
        <f t="shared" si="81"/>
        <v>0</v>
      </c>
      <c r="K529" s="1">
        <f t="shared" si="81"/>
        <v>0</v>
      </c>
      <c r="L529" s="1">
        <f t="shared" si="81"/>
        <v>0</v>
      </c>
      <c r="M529" s="1">
        <f t="shared" si="81"/>
        <v>0</v>
      </c>
    </row>
    <row r="530" spans="1:13" s="31" customFormat="1" ht="28.5" customHeight="1" x14ac:dyDescent="0.2">
      <c r="A530" s="86"/>
      <c r="B530" s="83"/>
      <c r="C530" s="83"/>
      <c r="D530" s="83"/>
      <c r="E530" s="83"/>
      <c r="F530" s="121"/>
      <c r="G530" s="22" t="s">
        <v>23</v>
      </c>
      <c r="H530" s="1">
        <f t="shared" ref="H530:H534" si="83">J530+K530+L530+M530</f>
        <v>0</v>
      </c>
      <c r="I530" s="1">
        <v>0</v>
      </c>
      <c r="J530" s="1">
        <f t="shared" si="81"/>
        <v>0</v>
      </c>
      <c r="K530" s="1">
        <f t="shared" si="81"/>
        <v>0</v>
      </c>
      <c r="L530" s="1">
        <f t="shared" si="81"/>
        <v>0</v>
      </c>
      <c r="M530" s="1">
        <f t="shared" si="81"/>
        <v>0</v>
      </c>
    </row>
    <row r="531" spans="1:13" s="31" customFormat="1" ht="28.5" customHeight="1" x14ac:dyDescent="0.2">
      <c r="A531" s="86"/>
      <c r="B531" s="83"/>
      <c r="C531" s="83"/>
      <c r="D531" s="83"/>
      <c r="E531" s="83"/>
      <c r="F531" s="121"/>
      <c r="G531" s="22" t="s">
        <v>30</v>
      </c>
      <c r="H531" s="1">
        <f t="shared" si="83"/>
        <v>1044586</v>
      </c>
      <c r="I531" s="1">
        <f>I543+I555</f>
        <v>44586</v>
      </c>
      <c r="J531" s="1">
        <f>J543+J555</f>
        <v>0</v>
      </c>
      <c r="K531" s="1">
        <f t="shared" ref="K531:M531" si="84">K543+K555</f>
        <v>1034140</v>
      </c>
      <c r="L531" s="1">
        <f t="shared" si="84"/>
        <v>10446</v>
      </c>
      <c r="M531" s="1">
        <f t="shared" si="84"/>
        <v>0</v>
      </c>
    </row>
    <row r="532" spans="1:13" s="31" customFormat="1" ht="28.5" customHeight="1" x14ac:dyDescent="0.2">
      <c r="A532" s="86"/>
      <c r="B532" s="83"/>
      <c r="C532" s="83"/>
      <c r="D532" s="83"/>
      <c r="E532" s="83"/>
      <c r="F532" s="121"/>
      <c r="G532" s="22" t="s">
        <v>31</v>
      </c>
      <c r="H532" s="1">
        <f t="shared" si="83"/>
        <v>804898.4</v>
      </c>
      <c r="I532" s="1">
        <f>I544+I556</f>
        <v>0</v>
      </c>
      <c r="J532" s="1">
        <f t="shared" si="81"/>
        <v>0</v>
      </c>
      <c r="K532" s="1">
        <f t="shared" si="81"/>
        <v>796849.4</v>
      </c>
      <c r="L532" s="1">
        <f t="shared" si="81"/>
        <v>8049</v>
      </c>
      <c r="M532" s="1">
        <f t="shared" si="81"/>
        <v>0</v>
      </c>
    </row>
    <row r="533" spans="1:13" s="31" customFormat="1" ht="28.5" customHeight="1" x14ac:dyDescent="0.2">
      <c r="A533" s="86"/>
      <c r="B533" s="83"/>
      <c r="C533" s="83"/>
      <c r="D533" s="83"/>
      <c r="E533" s="83"/>
      <c r="F533" s="121"/>
      <c r="G533" s="22" t="s">
        <v>32</v>
      </c>
      <c r="H533" s="1">
        <f t="shared" si="83"/>
        <v>2544898.4</v>
      </c>
      <c r="I533" s="1">
        <f>I545+I557</f>
        <v>0</v>
      </c>
      <c r="J533" s="1">
        <f t="shared" si="81"/>
        <v>0</v>
      </c>
      <c r="K533" s="1">
        <f t="shared" si="81"/>
        <v>2519449.4</v>
      </c>
      <c r="L533" s="1">
        <f t="shared" si="81"/>
        <v>25449</v>
      </c>
      <c r="M533" s="1">
        <f t="shared" si="81"/>
        <v>0</v>
      </c>
    </row>
    <row r="534" spans="1:13" s="31" customFormat="1" ht="28.5" customHeight="1" x14ac:dyDescent="0.2">
      <c r="A534" s="87"/>
      <c r="B534" s="84"/>
      <c r="C534" s="84"/>
      <c r="D534" s="84"/>
      <c r="E534" s="84"/>
      <c r="F534" s="122"/>
      <c r="G534" s="22" t="s">
        <v>33</v>
      </c>
      <c r="H534" s="1">
        <f t="shared" si="83"/>
        <v>0</v>
      </c>
      <c r="I534" s="1">
        <v>0</v>
      </c>
      <c r="J534" s="1">
        <f t="shared" si="81"/>
        <v>0</v>
      </c>
      <c r="K534" s="1">
        <f t="shared" si="81"/>
        <v>0</v>
      </c>
      <c r="L534" s="1">
        <f t="shared" si="81"/>
        <v>0</v>
      </c>
      <c r="M534" s="1">
        <f t="shared" si="81"/>
        <v>0</v>
      </c>
    </row>
    <row r="535" spans="1:13" s="31" customFormat="1" ht="96" customHeight="1" x14ac:dyDescent="0.2">
      <c r="A535" s="88" t="s">
        <v>150</v>
      </c>
      <c r="B535" s="85" t="s">
        <v>123</v>
      </c>
      <c r="C535" s="109" t="s">
        <v>120</v>
      </c>
      <c r="D535" s="123">
        <v>3140000</v>
      </c>
      <c r="E535" s="109" t="s">
        <v>105</v>
      </c>
      <c r="F535" s="120" t="s">
        <v>168</v>
      </c>
      <c r="G535" s="22" t="s">
        <v>71</v>
      </c>
      <c r="H535" s="1">
        <f>H536+H537+H538+H539+H540+H541+H542+H543+H544+H545+H546</f>
        <v>3140000</v>
      </c>
      <c r="I535" s="1">
        <f>I536+I537+I538+I539+I540+I541+I542+I543+I544+I545+I546</f>
        <v>0</v>
      </c>
      <c r="J535" s="1">
        <f t="shared" ref="J535:M535" si="85">J536+J537+J538+J539+J540+J541+J542+J543+J544+J545+J546</f>
        <v>0</v>
      </c>
      <c r="K535" s="1">
        <f t="shared" si="85"/>
        <v>3108600</v>
      </c>
      <c r="L535" s="1">
        <f t="shared" si="85"/>
        <v>31400</v>
      </c>
      <c r="M535" s="1">
        <f t="shared" si="85"/>
        <v>0</v>
      </c>
    </row>
    <row r="536" spans="1:13" s="31" customFormat="1" ht="28.5" customHeight="1" x14ac:dyDescent="0.2">
      <c r="A536" s="89"/>
      <c r="B536" s="86"/>
      <c r="C536" s="109"/>
      <c r="D536" s="123"/>
      <c r="E536" s="109"/>
      <c r="F536" s="121"/>
      <c r="G536" s="22" t="s">
        <v>0</v>
      </c>
      <c r="H536" s="1">
        <f>J536+K536+L536+M536</f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</row>
    <row r="537" spans="1:13" s="31" customFormat="1" ht="28.5" customHeight="1" x14ac:dyDescent="0.2">
      <c r="A537" s="89"/>
      <c r="B537" s="86"/>
      <c r="C537" s="109"/>
      <c r="D537" s="123"/>
      <c r="E537" s="109"/>
      <c r="F537" s="121"/>
      <c r="G537" s="22" t="s">
        <v>5</v>
      </c>
      <c r="H537" s="1">
        <f t="shared" ref="H537" si="86">J537+K537+L537+M537</f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</row>
    <row r="538" spans="1:13" s="31" customFormat="1" ht="28.5" customHeight="1" x14ac:dyDescent="0.2">
      <c r="A538" s="89"/>
      <c r="B538" s="86"/>
      <c r="C538" s="109"/>
      <c r="D538" s="123"/>
      <c r="E538" s="109"/>
      <c r="F538" s="121"/>
      <c r="G538" s="22" t="s">
        <v>1</v>
      </c>
      <c r="H538" s="1">
        <f>J538+K538+L538+M538</f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</row>
    <row r="539" spans="1:13" s="31" customFormat="1" ht="28.5" customHeight="1" x14ac:dyDescent="0.2">
      <c r="A539" s="89"/>
      <c r="B539" s="86"/>
      <c r="C539" s="109"/>
      <c r="D539" s="123"/>
      <c r="E539" s="109"/>
      <c r="F539" s="121"/>
      <c r="G539" s="22" t="s">
        <v>2</v>
      </c>
      <c r="H539" s="1">
        <f t="shared" ref="H539:H540" si="87">J539+K539+L539+M539</f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</row>
    <row r="540" spans="1:13" s="31" customFormat="1" ht="28.5" customHeight="1" x14ac:dyDescent="0.2">
      <c r="A540" s="89"/>
      <c r="B540" s="86"/>
      <c r="C540" s="109"/>
      <c r="D540" s="123"/>
      <c r="E540" s="109"/>
      <c r="F540" s="121"/>
      <c r="G540" s="22" t="s">
        <v>3</v>
      </c>
      <c r="H540" s="1">
        <f t="shared" si="87"/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</row>
    <row r="541" spans="1:13" s="31" customFormat="1" ht="28.5" customHeight="1" x14ac:dyDescent="0.2">
      <c r="A541" s="89"/>
      <c r="B541" s="86"/>
      <c r="C541" s="109"/>
      <c r="D541" s="123"/>
      <c r="E541" s="109"/>
      <c r="F541" s="121"/>
      <c r="G541" s="22" t="s">
        <v>4</v>
      </c>
      <c r="H541" s="1">
        <f>J541+K541+L541+M541</f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</row>
    <row r="542" spans="1:13" s="31" customFormat="1" ht="28.5" customHeight="1" x14ac:dyDescent="0.2">
      <c r="A542" s="89"/>
      <c r="B542" s="86"/>
      <c r="C542" s="109"/>
      <c r="D542" s="123"/>
      <c r="E542" s="109"/>
      <c r="F542" s="121"/>
      <c r="G542" s="22" t="s">
        <v>23</v>
      </c>
      <c r="H542" s="1">
        <f t="shared" ref="H542:H546" si="88">J542+K542+L542+M542</f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</row>
    <row r="543" spans="1:13" s="31" customFormat="1" ht="28.5" customHeight="1" x14ac:dyDescent="0.2">
      <c r="A543" s="89"/>
      <c r="B543" s="86"/>
      <c r="C543" s="109"/>
      <c r="D543" s="123"/>
      <c r="E543" s="109"/>
      <c r="F543" s="121"/>
      <c r="G543" s="22" t="s">
        <v>30</v>
      </c>
      <c r="H543" s="1">
        <f t="shared" si="88"/>
        <v>1000000</v>
      </c>
      <c r="I543" s="1">
        <v>0</v>
      </c>
      <c r="J543" s="1">
        <v>0</v>
      </c>
      <c r="K543" s="1">
        <v>990000</v>
      </c>
      <c r="L543" s="1">
        <v>10000</v>
      </c>
      <c r="M543" s="1">
        <v>0</v>
      </c>
    </row>
    <row r="544" spans="1:13" s="31" customFormat="1" ht="28.5" customHeight="1" x14ac:dyDescent="0.2">
      <c r="A544" s="89"/>
      <c r="B544" s="86"/>
      <c r="C544" s="109"/>
      <c r="D544" s="123"/>
      <c r="E544" s="109"/>
      <c r="F544" s="121"/>
      <c r="G544" s="22" t="s">
        <v>31</v>
      </c>
      <c r="H544" s="1">
        <f t="shared" si="88"/>
        <v>200000</v>
      </c>
      <c r="I544" s="1">
        <v>0</v>
      </c>
      <c r="J544" s="1">
        <v>0</v>
      </c>
      <c r="K544" s="1">
        <f>198000</f>
        <v>198000</v>
      </c>
      <c r="L544" s="1">
        <f>2000</f>
        <v>2000</v>
      </c>
      <c r="M544" s="1">
        <v>0</v>
      </c>
    </row>
    <row r="545" spans="1:13" s="31" customFormat="1" ht="28.5" customHeight="1" x14ac:dyDescent="0.2">
      <c r="A545" s="89"/>
      <c r="B545" s="86"/>
      <c r="C545" s="109"/>
      <c r="D545" s="123"/>
      <c r="E545" s="109"/>
      <c r="F545" s="121"/>
      <c r="G545" s="22" t="s">
        <v>32</v>
      </c>
      <c r="H545" s="1">
        <f t="shared" si="88"/>
        <v>1940000</v>
      </c>
      <c r="I545" s="1">
        <v>0</v>
      </c>
      <c r="J545" s="1">
        <v>0</v>
      </c>
      <c r="K545" s="1">
        <f>1920600</f>
        <v>1920600</v>
      </c>
      <c r="L545" s="1">
        <f>19400</f>
        <v>19400</v>
      </c>
      <c r="M545" s="1">
        <v>0</v>
      </c>
    </row>
    <row r="546" spans="1:13" s="31" customFormat="1" ht="28.5" customHeight="1" x14ac:dyDescent="0.2">
      <c r="A546" s="90"/>
      <c r="B546" s="87"/>
      <c r="C546" s="109"/>
      <c r="D546" s="123"/>
      <c r="E546" s="109"/>
      <c r="F546" s="122"/>
      <c r="G546" s="22" t="s">
        <v>33</v>
      </c>
      <c r="H546" s="1">
        <f t="shared" si="88"/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</row>
    <row r="547" spans="1:13" s="31" customFormat="1" ht="108" customHeight="1" x14ac:dyDescent="0.2">
      <c r="A547" s="88" t="s">
        <v>151</v>
      </c>
      <c r="B547" s="85" t="s">
        <v>141</v>
      </c>
      <c r="C547" s="79" t="s">
        <v>122</v>
      </c>
      <c r="D547" s="95">
        <v>1254382.8</v>
      </c>
      <c r="E547" s="79" t="s">
        <v>105</v>
      </c>
      <c r="F547" s="79" t="s">
        <v>168</v>
      </c>
      <c r="G547" s="22" t="s">
        <v>71</v>
      </c>
      <c r="H547" s="1">
        <f>H548+H549+H550+H551+H552+H553+H554+H555+H556+H557+H558</f>
        <v>1254382.8</v>
      </c>
      <c r="I547" s="1">
        <f>I548+I549+I550+I551+I552+I553+I554+I555+I556+I557+I558</f>
        <v>44586</v>
      </c>
      <c r="J547" s="1">
        <f t="shared" ref="J547:M547" si="89">J548+J549+J550+J551+J552+J553+J554+J555+J556+J557+J558</f>
        <v>0</v>
      </c>
      <c r="K547" s="1">
        <f t="shared" si="89"/>
        <v>1241838.8</v>
      </c>
      <c r="L547" s="1">
        <f t="shared" si="89"/>
        <v>12544</v>
      </c>
      <c r="M547" s="1">
        <f t="shared" si="89"/>
        <v>0</v>
      </c>
    </row>
    <row r="548" spans="1:13" s="31" customFormat="1" ht="28.5" customHeight="1" x14ac:dyDescent="0.2">
      <c r="A548" s="89"/>
      <c r="B548" s="86"/>
      <c r="C548" s="80"/>
      <c r="D548" s="96"/>
      <c r="E548" s="80"/>
      <c r="F548" s="80"/>
      <c r="G548" s="22" t="s">
        <v>0</v>
      </c>
      <c r="H548" s="1">
        <f>J548+K548+L548+M548</f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</row>
    <row r="549" spans="1:13" s="31" customFormat="1" ht="28.5" customHeight="1" x14ac:dyDescent="0.2">
      <c r="A549" s="89"/>
      <c r="B549" s="86"/>
      <c r="C549" s="80"/>
      <c r="D549" s="96"/>
      <c r="E549" s="80"/>
      <c r="F549" s="80"/>
      <c r="G549" s="22" t="s">
        <v>5</v>
      </c>
      <c r="H549" s="1">
        <f t="shared" ref="H549" si="90">J549+K549+L549+M549</f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</row>
    <row r="550" spans="1:13" s="31" customFormat="1" ht="28.5" customHeight="1" x14ac:dyDescent="0.2">
      <c r="A550" s="89"/>
      <c r="B550" s="86"/>
      <c r="C550" s="80"/>
      <c r="D550" s="96"/>
      <c r="E550" s="80"/>
      <c r="F550" s="80"/>
      <c r="G550" s="22" t="s">
        <v>1</v>
      </c>
      <c r="H550" s="1">
        <f>J550+K550+L550+M550</f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</row>
    <row r="551" spans="1:13" s="31" customFormat="1" ht="28.5" customHeight="1" x14ac:dyDescent="0.2">
      <c r="A551" s="89"/>
      <c r="B551" s="86"/>
      <c r="C551" s="80"/>
      <c r="D551" s="96"/>
      <c r="E551" s="80"/>
      <c r="F551" s="80"/>
      <c r="G551" s="22" t="s">
        <v>2</v>
      </c>
      <c r="H551" s="1">
        <f t="shared" ref="H551:H552" si="91">J551+K551+L551+M551</f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</row>
    <row r="552" spans="1:13" s="31" customFormat="1" ht="28.5" customHeight="1" x14ac:dyDescent="0.2">
      <c r="A552" s="89"/>
      <c r="B552" s="86"/>
      <c r="C552" s="80"/>
      <c r="D552" s="96"/>
      <c r="E552" s="80"/>
      <c r="F552" s="80"/>
      <c r="G552" s="22" t="s">
        <v>3</v>
      </c>
      <c r="H552" s="1">
        <f t="shared" si="91"/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</row>
    <row r="553" spans="1:13" s="31" customFormat="1" ht="28.5" customHeight="1" x14ac:dyDescent="0.2">
      <c r="A553" s="89"/>
      <c r="B553" s="86"/>
      <c r="C553" s="80"/>
      <c r="D553" s="96"/>
      <c r="E553" s="80"/>
      <c r="F553" s="80"/>
      <c r="G553" s="22" t="s">
        <v>4</v>
      </c>
      <c r="H553" s="1">
        <f>J553+K553+L553+M553</f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</row>
    <row r="554" spans="1:13" s="31" customFormat="1" ht="28.5" customHeight="1" x14ac:dyDescent="0.2">
      <c r="A554" s="89"/>
      <c r="B554" s="86"/>
      <c r="C554" s="80"/>
      <c r="D554" s="96"/>
      <c r="E554" s="80"/>
      <c r="F554" s="80"/>
      <c r="G554" s="22" t="s">
        <v>23</v>
      </c>
      <c r="H554" s="1">
        <f t="shared" ref="H554:H558" si="92">J554+K554+L554+M554</f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</row>
    <row r="555" spans="1:13" s="31" customFormat="1" ht="28.5" customHeight="1" x14ac:dyDescent="0.2">
      <c r="A555" s="89"/>
      <c r="B555" s="86"/>
      <c r="C555" s="80"/>
      <c r="D555" s="96"/>
      <c r="E555" s="80"/>
      <c r="F555" s="80"/>
      <c r="G555" s="22" t="s">
        <v>30</v>
      </c>
      <c r="H555" s="1">
        <f t="shared" si="92"/>
        <v>44586</v>
      </c>
      <c r="I555" s="1">
        <v>44586</v>
      </c>
      <c r="J555" s="1">
        <v>0</v>
      </c>
      <c r="K555" s="1">
        <v>44140</v>
      </c>
      <c r="L555" s="1">
        <v>446</v>
      </c>
      <c r="M555" s="1">
        <v>0</v>
      </c>
    </row>
    <row r="556" spans="1:13" s="31" customFormat="1" ht="28.5" customHeight="1" x14ac:dyDescent="0.2">
      <c r="A556" s="89"/>
      <c r="B556" s="86"/>
      <c r="C556" s="80"/>
      <c r="D556" s="96"/>
      <c r="E556" s="80"/>
      <c r="F556" s="80"/>
      <c r="G556" s="22" t="s">
        <v>31</v>
      </c>
      <c r="H556" s="1">
        <f t="shared" si="92"/>
        <v>604898.4</v>
      </c>
      <c r="I556" s="1">
        <v>0</v>
      </c>
      <c r="J556" s="1">
        <v>0</v>
      </c>
      <c r="K556" s="1">
        <f>598849.4</f>
        <v>598849.4</v>
      </c>
      <c r="L556" s="1">
        <f>6049</f>
        <v>6049</v>
      </c>
      <c r="M556" s="1">
        <v>0</v>
      </c>
    </row>
    <row r="557" spans="1:13" s="31" customFormat="1" ht="28.5" customHeight="1" x14ac:dyDescent="0.2">
      <c r="A557" s="89"/>
      <c r="B557" s="86"/>
      <c r="C557" s="80"/>
      <c r="D557" s="96"/>
      <c r="E557" s="80"/>
      <c r="F557" s="80"/>
      <c r="G557" s="22" t="s">
        <v>32</v>
      </c>
      <c r="H557" s="1">
        <f t="shared" si="92"/>
        <v>604898.4</v>
      </c>
      <c r="I557" s="1">
        <v>0</v>
      </c>
      <c r="J557" s="1">
        <v>0</v>
      </c>
      <c r="K557" s="1">
        <f>598849.4</f>
        <v>598849.4</v>
      </c>
      <c r="L557" s="1">
        <f>6049</f>
        <v>6049</v>
      </c>
      <c r="M557" s="1">
        <v>0</v>
      </c>
    </row>
    <row r="558" spans="1:13" s="31" customFormat="1" ht="28.5" customHeight="1" x14ac:dyDescent="0.2">
      <c r="A558" s="90"/>
      <c r="B558" s="87"/>
      <c r="C558" s="81"/>
      <c r="D558" s="97"/>
      <c r="E558" s="81"/>
      <c r="F558" s="81"/>
      <c r="G558" s="22" t="s">
        <v>33</v>
      </c>
      <c r="H558" s="1">
        <f t="shared" si="92"/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</row>
    <row r="559" spans="1:13" s="31" customFormat="1" ht="100.5" customHeight="1" x14ac:dyDescent="0.2">
      <c r="A559" s="88" t="s">
        <v>174</v>
      </c>
      <c r="B559" s="85" t="s">
        <v>175</v>
      </c>
      <c r="C559" s="79" t="s">
        <v>176</v>
      </c>
      <c r="D559" s="95">
        <v>2649.5</v>
      </c>
      <c r="E559" s="79" t="s">
        <v>173</v>
      </c>
      <c r="F559" s="79" t="s">
        <v>173</v>
      </c>
      <c r="G559" s="22" t="s">
        <v>71</v>
      </c>
      <c r="H559" s="1">
        <f>H560+H561+H562+H563+H564+H565+H566+H567+H568+H569+H570</f>
        <v>2599.5</v>
      </c>
      <c r="I559" s="1">
        <f>I560+I561+I562+I563+I564+I565+I566+I567+I568+I569+I570</f>
        <v>2599.5</v>
      </c>
      <c r="J559" s="1">
        <f t="shared" ref="J559:M559" si="93">J560+J561+J562+J563+J564+J565+J566+J567+J568+J569+J570</f>
        <v>0</v>
      </c>
      <c r="K559" s="1">
        <f t="shared" si="93"/>
        <v>0</v>
      </c>
      <c r="L559" s="1">
        <f t="shared" si="93"/>
        <v>2599.5</v>
      </c>
      <c r="M559" s="1">
        <f t="shared" si="93"/>
        <v>0</v>
      </c>
    </row>
    <row r="560" spans="1:13" s="31" customFormat="1" ht="28.5" customHeight="1" x14ac:dyDescent="0.2">
      <c r="A560" s="89"/>
      <c r="B560" s="86"/>
      <c r="C560" s="80"/>
      <c r="D560" s="96"/>
      <c r="E560" s="80"/>
      <c r="F560" s="80"/>
      <c r="G560" s="22" t="s">
        <v>0</v>
      </c>
      <c r="H560" s="1">
        <f>J560+K560+L560+M560</f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</row>
    <row r="561" spans="1:13" s="31" customFormat="1" ht="28.5" customHeight="1" x14ac:dyDescent="0.2">
      <c r="A561" s="89"/>
      <c r="B561" s="86"/>
      <c r="C561" s="80"/>
      <c r="D561" s="96"/>
      <c r="E561" s="80"/>
      <c r="F561" s="80"/>
      <c r="G561" s="22" t="s">
        <v>5</v>
      </c>
      <c r="H561" s="1">
        <f t="shared" ref="H561" si="94">J561+K561+L561+M561</f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</row>
    <row r="562" spans="1:13" s="31" customFormat="1" ht="28.5" customHeight="1" x14ac:dyDescent="0.2">
      <c r="A562" s="89"/>
      <c r="B562" s="86"/>
      <c r="C562" s="80"/>
      <c r="D562" s="96"/>
      <c r="E562" s="80"/>
      <c r="F562" s="80"/>
      <c r="G562" s="22" t="s">
        <v>1</v>
      </c>
      <c r="H562" s="1">
        <f>J562+K562+L562+M562</f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</row>
    <row r="563" spans="1:13" s="31" customFormat="1" ht="28.5" customHeight="1" x14ac:dyDescent="0.2">
      <c r="A563" s="89"/>
      <c r="B563" s="86"/>
      <c r="C563" s="80"/>
      <c r="D563" s="96"/>
      <c r="E563" s="80"/>
      <c r="F563" s="80"/>
      <c r="G563" s="22" t="s">
        <v>2</v>
      </c>
      <c r="H563" s="1">
        <f t="shared" ref="H563:H564" si="95">J563+K563+L563+M563</f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</row>
    <row r="564" spans="1:13" s="31" customFormat="1" ht="28.5" customHeight="1" x14ac:dyDescent="0.2">
      <c r="A564" s="89"/>
      <c r="B564" s="86"/>
      <c r="C564" s="80"/>
      <c r="D564" s="96"/>
      <c r="E564" s="80"/>
      <c r="F564" s="80"/>
      <c r="G564" s="22" t="s">
        <v>3</v>
      </c>
      <c r="H564" s="1">
        <f t="shared" si="95"/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</row>
    <row r="565" spans="1:13" s="31" customFormat="1" ht="28.5" customHeight="1" x14ac:dyDescent="0.2">
      <c r="A565" s="89"/>
      <c r="B565" s="86"/>
      <c r="C565" s="80"/>
      <c r="D565" s="96"/>
      <c r="E565" s="80"/>
      <c r="F565" s="80"/>
      <c r="G565" s="22" t="s">
        <v>4</v>
      </c>
      <c r="H565" s="1">
        <f>J565+K565+L565+M565</f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</row>
    <row r="566" spans="1:13" s="31" customFormat="1" ht="28.5" customHeight="1" x14ac:dyDescent="0.2">
      <c r="A566" s="89"/>
      <c r="B566" s="86"/>
      <c r="C566" s="80"/>
      <c r="D566" s="96"/>
      <c r="E566" s="80"/>
      <c r="F566" s="80"/>
      <c r="G566" s="22" t="s">
        <v>23</v>
      </c>
      <c r="H566" s="1">
        <f t="shared" ref="H566:H570" si="96">J566+K566+L566+M566</f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</row>
    <row r="567" spans="1:13" s="31" customFormat="1" ht="28.5" customHeight="1" x14ac:dyDescent="0.2">
      <c r="A567" s="89"/>
      <c r="B567" s="86"/>
      <c r="C567" s="80"/>
      <c r="D567" s="96"/>
      <c r="E567" s="80"/>
      <c r="F567" s="80"/>
      <c r="G567" s="22" t="s">
        <v>30</v>
      </c>
      <c r="H567" s="1">
        <f t="shared" si="96"/>
        <v>0</v>
      </c>
      <c r="I567" s="1">
        <v>0</v>
      </c>
      <c r="J567" s="1">
        <v>0</v>
      </c>
      <c r="K567" s="1">
        <v>0</v>
      </c>
      <c r="L567" s="1">
        <v>0</v>
      </c>
      <c r="M567" s="1">
        <v>0</v>
      </c>
    </row>
    <row r="568" spans="1:13" s="31" customFormat="1" ht="28.5" customHeight="1" x14ac:dyDescent="0.2">
      <c r="A568" s="89"/>
      <c r="B568" s="86"/>
      <c r="C568" s="80"/>
      <c r="D568" s="96"/>
      <c r="E568" s="80"/>
      <c r="F568" s="80"/>
      <c r="G568" s="22" t="s">
        <v>31</v>
      </c>
      <c r="H568" s="1">
        <f t="shared" si="96"/>
        <v>2599.5</v>
      </c>
      <c r="I568" s="1">
        <f>H568</f>
        <v>2599.5</v>
      </c>
      <c r="J568" s="1">
        <v>0</v>
      </c>
      <c r="K568" s="1">
        <v>0</v>
      </c>
      <c r="L568" s="1">
        <v>2599.5</v>
      </c>
      <c r="M568" s="1">
        <v>0</v>
      </c>
    </row>
    <row r="569" spans="1:13" s="31" customFormat="1" ht="28.5" customHeight="1" x14ac:dyDescent="0.2">
      <c r="A569" s="89"/>
      <c r="B569" s="86"/>
      <c r="C569" s="80"/>
      <c r="D569" s="96"/>
      <c r="E569" s="80"/>
      <c r="F569" s="80"/>
      <c r="G569" s="22" t="s">
        <v>32</v>
      </c>
      <c r="H569" s="1">
        <f t="shared" si="96"/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</row>
    <row r="570" spans="1:13" s="31" customFormat="1" ht="28.5" customHeight="1" x14ac:dyDescent="0.2">
      <c r="A570" s="90"/>
      <c r="B570" s="87"/>
      <c r="C570" s="81"/>
      <c r="D570" s="97"/>
      <c r="E570" s="81"/>
      <c r="F570" s="81"/>
      <c r="G570" s="22" t="s">
        <v>33</v>
      </c>
      <c r="H570" s="1">
        <f t="shared" si="96"/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</row>
    <row r="571" spans="1:13" s="31" customFormat="1" ht="109.5" customHeight="1" x14ac:dyDescent="0.2">
      <c r="A571" s="88" t="s">
        <v>200</v>
      </c>
      <c r="B571" s="85" t="s">
        <v>191</v>
      </c>
      <c r="C571" s="78" t="s">
        <v>186</v>
      </c>
      <c r="D571" s="91">
        <v>1574.3</v>
      </c>
      <c r="E571" s="78" t="s">
        <v>173</v>
      </c>
      <c r="F571" s="78" t="s">
        <v>173</v>
      </c>
      <c r="G571" s="22" t="s">
        <v>71</v>
      </c>
      <c r="H571" s="1">
        <f>H572+H573+H574+H575+H576+H577+H578+H579+H580+H581+H582</f>
        <v>599</v>
      </c>
      <c r="I571" s="1">
        <f>I572+I573+I574+I575+I576+I577+I578+I579+I580+I581+I582</f>
        <v>0</v>
      </c>
      <c r="J571" s="1">
        <f t="shared" ref="J571:M571" si="97">J572+J573+J574+J575+J576+J577+J578+J579+J580+J581+J582</f>
        <v>0</v>
      </c>
      <c r="K571" s="1">
        <f t="shared" si="97"/>
        <v>0</v>
      </c>
      <c r="L571" s="1">
        <f t="shared" si="97"/>
        <v>599</v>
      </c>
      <c r="M571" s="1">
        <f t="shared" si="97"/>
        <v>0</v>
      </c>
    </row>
    <row r="572" spans="1:13" s="31" customFormat="1" ht="28.5" customHeight="1" x14ac:dyDescent="0.2">
      <c r="A572" s="89"/>
      <c r="B572" s="86"/>
      <c r="C572" s="78"/>
      <c r="D572" s="91"/>
      <c r="E572" s="78"/>
      <c r="F572" s="78"/>
      <c r="G572" s="22" t="s">
        <v>0</v>
      </c>
      <c r="H572" s="1">
        <f>J572+K572+L572+M572</f>
        <v>0</v>
      </c>
      <c r="I572" s="1">
        <v>0</v>
      </c>
      <c r="J572" s="1">
        <v>0</v>
      </c>
      <c r="K572" s="1">
        <v>0</v>
      </c>
      <c r="L572" s="1">
        <v>0</v>
      </c>
      <c r="M572" s="1">
        <v>0</v>
      </c>
    </row>
    <row r="573" spans="1:13" s="31" customFormat="1" ht="28.5" customHeight="1" x14ac:dyDescent="0.2">
      <c r="A573" s="89"/>
      <c r="B573" s="86"/>
      <c r="C573" s="78"/>
      <c r="D573" s="91"/>
      <c r="E573" s="78"/>
      <c r="F573" s="78"/>
      <c r="G573" s="22" t="s">
        <v>5</v>
      </c>
      <c r="H573" s="1">
        <f t="shared" ref="H573" si="98">J573+K573+L573+M573</f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</row>
    <row r="574" spans="1:13" s="31" customFormat="1" ht="28.5" customHeight="1" x14ac:dyDescent="0.2">
      <c r="A574" s="89"/>
      <c r="B574" s="86"/>
      <c r="C574" s="78"/>
      <c r="D574" s="91"/>
      <c r="E574" s="78"/>
      <c r="F574" s="78"/>
      <c r="G574" s="22" t="s">
        <v>1</v>
      </c>
      <c r="H574" s="1">
        <f>J574+K574+L574+M574</f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</row>
    <row r="575" spans="1:13" s="31" customFormat="1" ht="28.5" customHeight="1" x14ac:dyDescent="0.2">
      <c r="A575" s="89"/>
      <c r="B575" s="86"/>
      <c r="C575" s="78"/>
      <c r="D575" s="91"/>
      <c r="E575" s="78"/>
      <c r="F575" s="78"/>
      <c r="G575" s="22" t="s">
        <v>2</v>
      </c>
      <c r="H575" s="1">
        <f t="shared" ref="H575:H576" si="99">J575+K575+L575+M575</f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</row>
    <row r="576" spans="1:13" s="31" customFormat="1" ht="28.5" customHeight="1" x14ac:dyDescent="0.2">
      <c r="A576" s="89"/>
      <c r="B576" s="86"/>
      <c r="C576" s="78"/>
      <c r="D576" s="91"/>
      <c r="E576" s="78"/>
      <c r="F576" s="78"/>
      <c r="G576" s="22" t="s">
        <v>3</v>
      </c>
      <c r="H576" s="1">
        <f t="shared" si="99"/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</row>
    <row r="577" spans="1:13" s="31" customFormat="1" ht="28.5" customHeight="1" x14ac:dyDescent="0.2">
      <c r="A577" s="89"/>
      <c r="B577" s="86"/>
      <c r="C577" s="78"/>
      <c r="D577" s="91"/>
      <c r="E577" s="78"/>
      <c r="F577" s="78"/>
      <c r="G577" s="22" t="s">
        <v>4</v>
      </c>
      <c r="H577" s="1">
        <f>J577+K577+L577+M577</f>
        <v>0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</row>
    <row r="578" spans="1:13" s="31" customFormat="1" ht="28.5" customHeight="1" x14ac:dyDescent="0.2">
      <c r="A578" s="89"/>
      <c r="B578" s="86"/>
      <c r="C578" s="78"/>
      <c r="D578" s="91"/>
      <c r="E578" s="78"/>
      <c r="F578" s="78"/>
      <c r="G578" s="22" t="s">
        <v>23</v>
      </c>
      <c r="H578" s="1">
        <f t="shared" ref="H578:H582" si="100">J578+K578+L578+M578</f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</row>
    <row r="579" spans="1:13" s="31" customFormat="1" ht="28.5" customHeight="1" x14ac:dyDescent="0.2">
      <c r="A579" s="89"/>
      <c r="B579" s="86"/>
      <c r="C579" s="78"/>
      <c r="D579" s="91"/>
      <c r="E579" s="78"/>
      <c r="F579" s="78"/>
      <c r="G579" s="22" t="s">
        <v>30</v>
      </c>
      <c r="H579" s="1">
        <f t="shared" si="100"/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</row>
    <row r="580" spans="1:13" s="31" customFormat="1" ht="28.5" customHeight="1" x14ac:dyDescent="0.2">
      <c r="A580" s="89"/>
      <c r="B580" s="86"/>
      <c r="C580" s="78"/>
      <c r="D580" s="91"/>
      <c r="E580" s="78"/>
      <c r="F580" s="78"/>
      <c r="G580" s="22" t="s">
        <v>31</v>
      </c>
      <c r="H580" s="1">
        <f t="shared" si="100"/>
        <v>599</v>
      </c>
      <c r="I580" s="1">
        <v>0</v>
      </c>
      <c r="J580" s="1">
        <v>0</v>
      </c>
      <c r="K580" s="1">
        <v>0</v>
      </c>
      <c r="L580" s="1">
        <v>599</v>
      </c>
      <c r="M580" s="1">
        <v>0</v>
      </c>
    </row>
    <row r="581" spans="1:13" s="31" customFormat="1" ht="28.5" customHeight="1" x14ac:dyDescent="0.2">
      <c r="A581" s="89"/>
      <c r="B581" s="86"/>
      <c r="C581" s="78"/>
      <c r="D581" s="91"/>
      <c r="E581" s="78"/>
      <c r="F581" s="78"/>
      <c r="G581" s="22" t="s">
        <v>32</v>
      </c>
      <c r="H581" s="1">
        <f t="shared" si="100"/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</row>
    <row r="582" spans="1:13" s="31" customFormat="1" ht="28.5" customHeight="1" x14ac:dyDescent="0.2">
      <c r="A582" s="90"/>
      <c r="B582" s="87"/>
      <c r="C582" s="78"/>
      <c r="D582" s="91"/>
      <c r="E582" s="78"/>
      <c r="F582" s="78"/>
      <c r="G582" s="22" t="s">
        <v>33</v>
      </c>
      <c r="H582" s="1">
        <f t="shared" si="100"/>
        <v>0</v>
      </c>
      <c r="I582" s="1">
        <v>0</v>
      </c>
      <c r="J582" s="1">
        <v>0</v>
      </c>
      <c r="K582" s="1">
        <v>0</v>
      </c>
      <c r="L582" s="1">
        <v>0</v>
      </c>
      <c r="M582" s="1">
        <v>0</v>
      </c>
    </row>
    <row r="583" spans="1:13" s="31" customFormat="1" ht="103.5" customHeight="1" x14ac:dyDescent="0.2">
      <c r="A583" s="88" t="s">
        <v>202</v>
      </c>
      <c r="B583" s="85" t="s">
        <v>36</v>
      </c>
      <c r="C583" s="78" t="s">
        <v>204</v>
      </c>
      <c r="D583" s="91">
        <v>20000</v>
      </c>
      <c r="E583" s="78" t="s">
        <v>173</v>
      </c>
      <c r="F583" s="78" t="s">
        <v>194</v>
      </c>
      <c r="G583" s="22" t="s">
        <v>71</v>
      </c>
      <c r="H583" s="1">
        <f>H584+H585+H586+H587+H588+H589+H590+H591+H592+H593+H594</f>
        <v>20000</v>
      </c>
      <c r="I583" s="1">
        <f>I584+I585+I586+I587+I588+I589+I590+I591+I592+I593+I594</f>
        <v>20000</v>
      </c>
      <c r="J583" s="1">
        <f t="shared" ref="J583:M583" si="101">J584+J585+J586+J587+J588+J589+J590+J591+J592+J593+J594</f>
        <v>0</v>
      </c>
      <c r="K583" s="1">
        <f t="shared" si="101"/>
        <v>20000</v>
      </c>
      <c r="L583" s="1">
        <f t="shared" si="101"/>
        <v>0</v>
      </c>
      <c r="M583" s="1">
        <f t="shared" si="101"/>
        <v>0</v>
      </c>
    </row>
    <row r="584" spans="1:13" s="31" customFormat="1" ht="28.5" customHeight="1" x14ac:dyDescent="0.2">
      <c r="A584" s="89"/>
      <c r="B584" s="86"/>
      <c r="C584" s="78"/>
      <c r="D584" s="91"/>
      <c r="E584" s="78"/>
      <c r="F584" s="78"/>
      <c r="G584" s="22" t="s">
        <v>0</v>
      </c>
      <c r="H584" s="1">
        <f>J584+K584+L584+M584</f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</row>
    <row r="585" spans="1:13" s="31" customFormat="1" ht="28.5" customHeight="1" x14ac:dyDescent="0.2">
      <c r="A585" s="89"/>
      <c r="B585" s="86"/>
      <c r="C585" s="78"/>
      <c r="D585" s="91"/>
      <c r="E585" s="78"/>
      <c r="F585" s="78"/>
      <c r="G585" s="22" t="s">
        <v>5</v>
      </c>
      <c r="H585" s="1">
        <f t="shared" ref="H585" si="102">J585+K585+L585+M585</f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</row>
    <row r="586" spans="1:13" s="31" customFormat="1" ht="28.5" customHeight="1" x14ac:dyDescent="0.2">
      <c r="A586" s="89"/>
      <c r="B586" s="86"/>
      <c r="C586" s="78"/>
      <c r="D586" s="91"/>
      <c r="E586" s="78"/>
      <c r="F586" s="78"/>
      <c r="G586" s="22" t="s">
        <v>1</v>
      </c>
      <c r="H586" s="1">
        <f>J586+K586+L586+M586</f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</row>
    <row r="587" spans="1:13" s="31" customFormat="1" ht="28.5" customHeight="1" x14ac:dyDescent="0.2">
      <c r="A587" s="89"/>
      <c r="B587" s="86"/>
      <c r="C587" s="78"/>
      <c r="D587" s="91"/>
      <c r="E587" s="78"/>
      <c r="F587" s="78"/>
      <c r="G587" s="22" t="s">
        <v>2</v>
      </c>
      <c r="H587" s="1">
        <f t="shared" ref="H587:H588" si="103">J587+K587+L587+M587</f>
        <v>0</v>
      </c>
      <c r="I587" s="1">
        <v>0</v>
      </c>
      <c r="J587" s="1">
        <v>0</v>
      </c>
      <c r="K587" s="1">
        <v>0</v>
      </c>
      <c r="L587" s="1">
        <v>0</v>
      </c>
      <c r="M587" s="1">
        <v>0</v>
      </c>
    </row>
    <row r="588" spans="1:13" s="31" customFormat="1" ht="28.5" customHeight="1" x14ac:dyDescent="0.2">
      <c r="A588" s="89"/>
      <c r="B588" s="86"/>
      <c r="C588" s="78"/>
      <c r="D588" s="91"/>
      <c r="E588" s="78"/>
      <c r="F588" s="78"/>
      <c r="G588" s="22" t="s">
        <v>3</v>
      </c>
      <c r="H588" s="1">
        <f t="shared" si="103"/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</row>
    <row r="589" spans="1:13" s="31" customFormat="1" ht="28.5" customHeight="1" x14ac:dyDescent="0.2">
      <c r="A589" s="89"/>
      <c r="B589" s="86"/>
      <c r="C589" s="78"/>
      <c r="D589" s="91"/>
      <c r="E589" s="78"/>
      <c r="F589" s="78"/>
      <c r="G589" s="22" t="s">
        <v>4</v>
      </c>
      <c r="H589" s="1">
        <f>J589+K589+L589+M589</f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</row>
    <row r="590" spans="1:13" s="31" customFormat="1" ht="28.5" customHeight="1" x14ac:dyDescent="0.2">
      <c r="A590" s="89"/>
      <c r="B590" s="86"/>
      <c r="C590" s="78"/>
      <c r="D590" s="91"/>
      <c r="E590" s="78"/>
      <c r="F590" s="78"/>
      <c r="G590" s="22" t="s">
        <v>23</v>
      </c>
      <c r="H590" s="1">
        <f t="shared" ref="H590:H594" si="104">J590+K590+L590+M590</f>
        <v>0</v>
      </c>
      <c r="I590" s="1">
        <v>0</v>
      </c>
      <c r="J590" s="1">
        <v>0</v>
      </c>
      <c r="K590" s="1">
        <v>0</v>
      </c>
      <c r="L590" s="1">
        <v>0</v>
      </c>
      <c r="M590" s="1">
        <v>0</v>
      </c>
    </row>
    <row r="591" spans="1:13" s="31" customFormat="1" ht="28.5" customHeight="1" x14ac:dyDescent="0.2">
      <c r="A591" s="89"/>
      <c r="B591" s="86"/>
      <c r="C591" s="78"/>
      <c r="D591" s="91"/>
      <c r="E591" s="78"/>
      <c r="F591" s="78"/>
      <c r="G591" s="22" t="s">
        <v>30</v>
      </c>
      <c r="H591" s="1">
        <f t="shared" si="104"/>
        <v>0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</row>
    <row r="592" spans="1:13" s="31" customFormat="1" ht="28.5" customHeight="1" x14ac:dyDescent="0.2">
      <c r="A592" s="89"/>
      <c r="B592" s="86"/>
      <c r="C592" s="78"/>
      <c r="D592" s="91"/>
      <c r="E592" s="78"/>
      <c r="F592" s="78"/>
      <c r="G592" s="22" t="s">
        <v>31</v>
      </c>
      <c r="H592" s="1">
        <f t="shared" si="104"/>
        <v>6000</v>
      </c>
      <c r="I592" s="1">
        <f>I604</f>
        <v>6000</v>
      </c>
      <c r="J592" s="1">
        <v>0</v>
      </c>
      <c r="K592" s="1">
        <v>6000</v>
      </c>
      <c r="L592" s="1">
        <v>0</v>
      </c>
      <c r="M592" s="1">
        <v>0</v>
      </c>
    </row>
    <row r="593" spans="1:13" s="31" customFormat="1" ht="28.5" customHeight="1" x14ac:dyDescent="0.2">
      <c r="A593" s="89"/>
      <c r="B593" s="86"/>
      <c r="C593" s="78"/>
      <c r="D593" s="91"/>
      <c r="E593" s="78"/>
      <c r="F593" s="78"/>
      <c r="G593" s="22" t="s">
        <v>32</v>
      </c>
      <c r="H593" s="1">
        <f t="shared" si="104"/>
        <v>14000</v>
      </c>
      <c r="I593" s="1">
        <f>I605</f>
        <v>14000</v>
      </c>
      <c r="J593" s="1">
        <v>0</v>
      </c>
      <c r="K593" s="1">
        <v>14000</v>
      </c>
      <c r="L593" s="1">
        <v>0</v>
      </c>
      <c r="M593" s="1">
        <v>0</v>
      </c>
    </row>
    <row r="594" spans="1:13" s="31" customFormat="1" ht="28.5" customHeight="1" x14ac:dyDescent="0.2">
      <c r="A594" s="90"/>
      <c r="B594" s="87"/>
      <c r="C594" s="78"/>
      <c r="D594" s="91"/>
      <c r="E594" s="78"/>
      <c r="F594" s="78"/>
      <c r="G594" s="22" t="s">
        <v>33</v>
      </c>
      <c r="H594" s="1">
        <f t="shared" si="104"/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</row>
    <row r="595" spans="1:13" s="31" customFormat="1" ht="101.25" customHeight="1" x14ac:dyDescent="0.2">
      <c r="A595" s="88" t="s">
        <v>203</v>
      </c>
      <c r="B595" s="85" t="s">
        <v>36</v>
      </c>
      <c r="C595" s="85" t="str">
        <f>C583</f>
        <v>10 МВт</v>
      </c>
      <c r="D595" s="111">
        <f>D583</f>
        <v>20000</v>
      </c>
      <c r="E595" s="85" t="s">
        <v>173</v>
      </c>
      <c r="F595" s="85" t="s">
        <v>194</v>
      </c>
      <c r="G595" s="22" t="s">
        <v>71</v>
      </c>
      <c r="H595" s="1">
        <f>H596+H597+H598+H599+H600+H601+H602+H603+H604+H605+H606</f>
        <v>20000</v>
      </c>
      <c r="I595" s="1">
        <f>I596+I597+I598+I599+I600+I601+I602+I603+I604+I605+I606</f>
        <v>20000</v>
      </c>
      <c r="J595" s="1">
        <f t="shared" ref="J595:M595" si="105">J596+J597+J598+J599+J600+J601+J602+J603+J604+J605+J606</f>
        <v>0</v>
      </c>
      <c r="K595" s="1">
        <f t="shared" si="105"/>
        <v>20000</v>
      </c>
      <c r="L595" s="1">
        <f t="shared" si="105"/>
        <v>0</v>
      </c>
      <c r="M595" s="1">
        <f t="shared" si="105"/>
        <v>0</v>
      </c>
    </row>
    <row r="596" spans="1:13" s="31" customFormat="1" ht="28.5" customHeight="1" x14ac:dyDescent="0.2">
      <c r="A596" s="89"/>
      <c r="B596" s="86"/>
      <c r="C596" s="86"/>
      <c r="D596" s="112"/>
      <c r="E596" s="86"/>
      <c r="F596" s="86"/>
      <c r="G596" s="22" t="s">
        <v>0</v>
      </c>
      <c r="H596" s="1">
        <f>J596+K596+L596+M596</f>
        <v>0</v>
      </c>
      <c r="I596" s="1">
        <v>0</v>
      </c>
      <c r="J596" s="1">
        <v>0</v>
      </c>
      <c r="K596" s="1">
        <v>0</v>
      </c>
      <c r="L596" s="1">
        <v>0</v>
      </c>
      <c r="M596" s="1">
        <v>0</v>
      </c>
    </row>
    <row r="597" spans="1:13" s="31" customFormat="1" ht="28.5" customHeight="1" x14ac:dyDescent="0.2">
      <c r="A597" s="89"/>
      <c r="B597" s="86"/>
      <c r="C597" s="86"/>
      <c r="D597" s="112"/>
      <c r="E597" s="86"/>
      <c r="F597" s="86"/>
      <c r="G597" s="22" t="s">
        <v>5</v>
      </c>
      <c r="H597" s="1">
        <f t="shared" ref="H597" si="106">J597+K597+L597+M597</f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</row>
    <row r="598" spans="1:13" s="31" customFormat="1" ht="28.5" customHeight="1" x14ac:dyDescent="0.2">
      <c r="A598" s="89"/>
      <c r="B598" s="86"/>
      <c r="C598" s="86"/>
      <c r="D598" s="112"/>
      <c r="E598" s="86"/>
      <c r="F598" s="86"/>
      <c r="G598" s="22" t="s">
        <v>1</v>
      </c>
      <c r="H598" s="1">
        <f>J598+K598+L598+M598</f>
        <v>0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</row>
    <row r="599" spans="1:13" s="31" customFormat="1" ht="28.5" customHeight="1" x14ac:dyDescent="0.2">
      <c r="A599" s="89"/>
      <c r="B599" s="86"/>
      <c r="C599" s="86"/>
      <c r="D599" s="112"/>
      <c r="E599" s="86"/>
      <c r="F599" s="86"/>
      <c r="G599" s="22" t="s">
        <v>2</v>
      </c>
      <c r="H599" s="1">
        <f t="shared" ref="H599:H600" si="107">J599+K599+L599+M599</f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</row>
    <row r="600" spans="1:13" s="31" customFormat="1" ht="28.5" customHeight="1" x14ac:dyDescent="0.2">
      <c r="A600" s="89"/>
      <c r="B600" s="86"/>
      <c r="C600" s="86"/>
      <c r="D600" s="112"/>
      <c r="E600" s="86"/>
      <c r="F600" s="86"/>
      <c r="G600" s="22" t="s">
        <v>3</v>
      </c>
      <c r="H600" s="1">
        <f t="shared" si="107"/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</row>
    <row r="601" spans="1:13" s="31" customFormat="1" ht="28.5" customHeight="1" x14ac:dyDescent="0.2">
      <c r="A601" s="89"/>
      <c r="B601" s="86"/>
      <c r="C601" s="86"/>
      <c r="D601" s="112"/>
      <c r="E601" s="86"/>
      <c r="F601" s="86"/>
      <c r="G601" s="22" t="s">
        <v>4</v>
      </c>
      <c r="H601" s="1">
        <f>J601+K601+L601+M601</f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</row>
    <row r="602" spans="1:13" s="31" customFormat="1" ht="28.5" customHeight="1" x14ac:dyDescent="0.2">
      <c r="A602" s="89"/>
      <c r="B602" s="86"/>
      <c r="C602" s="86"/>
      <c r="D602" s="112"/>
      <c r="E602" s="86"/>
      <c r="F602" s="86"/>
      <c r="G602" s="22" t="s">
        <v>23</v>
      </c>
      <c r="H602" s="1">
        <f t="shared" ref="H602:H606" si="108">J602+K602+L602+M602</f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</row>
    <row r="603" spans="1:13" s="31" customFormat="1" ht="28.5" customHeight="1" x14ac:dyDescent="0.2">
      <c r="A603" s="89"/>
      <c r="B603" s="86"/>
      <c r="C603" s="86"/>
      <c r="D603" s="112"/>
      <c r="E603" s="86"/>
      <c r="F603" s="86"/>
      <c r="G603" s="22" t="s">
        <v>30</v>
      </c>
      <c r="H603" s="1">
        <f t="shared" si="108"/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</row>
    <row r="604" spans="1:13" s="31" customFormat="1" ht="28.5" customHeight="1" x14ac:dyDescent="0.2">
      <c r="A604" s="89"/>
      <c r="B604" s="86"/>
      <c r="C604" s="86"/>
      <c r="D604" s="112"/>
      <c r="E604" s="86"/>
      <c r="F604" s="86"/>
      <c r="G604" s="22" t="s">
        <v>31</v>
      </c>
      <c r="H604" s="1">
        <f t="shared" si="108"/>
        <v>6000</v>
      </c>
      <c r="I604" s="1">
        <f>H604</f>
        <v>6000</v>
      </c>
      <c r="J604" s="1">
        <v>0</v>
      </c>
      <c r="K604" s="1">
        <v>6000</v>
      </c>
      <c r="L604" s="1">
        <v>0</v>
      </c>
      <c r="M604" s="1">
        <v>0</v>
      </c>
    </row>
    <row r="605" spans="1:13" s="31" customFormat="1" ht="28.5" customHeight="1" x14ac:dyDescent="0.2">
      <c r="A605" s="89"/>
      <c r="B605" s="86"/>
      <c r="C605" s="86"/>
      <c r="D605" s="112"/>
      <c r="E605" s="86"/>
      <c r="F605" s="86"/>
      <c r="G605" s="22" t="s">
        <v>32</v>
      </c>
      <c r="H605" s="1">
        <f t="shared" si="108"/>
        <v>14000</v>
      </c>
      <c r="I605" s="1">
        <f>H605</f>
        <v>14000</v>
      </c>
      <c r="J605" s="1">
        <v>0</v>
      </c>
      <c r="K605" s="1">
        <v>14000</v>
      </c>
      <c r="L605" s="1">
        <v>0</v>
      </c>
      <c r="M605" s="1">
        <v>0</v>
      </c>
    </row>
    <row r="606" spans="1:13" s="31" customFormat="1" ht="28.5" customHeight="1" x14ac:dyDescent="0.2">
      <c r="A606" s="90"/>
      <c r="B606" s="87"/>
      <c r="C606" s="87"/>
      <c r="D606" s="113"/>
      <c r="E606" s="87"/>
      <c r="F606" s="87"/>
      <c r="G606" s="22" t="s">
        <v>33</v>
      </c>
      <c r="H606" s="1">
        <f t="shared" si="108"/>
        <v>0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</row>
    <row r="607" spans="1:13" s="31" customFormat="1" ht="102.75" customHeight="1" x14ac:dyDescent="0.2">
      <c r="A607" s="78" t="s">
        <v>95</v>
      </c>
      <c r="B607" s="78"/>
      <c r="C607" s="78"/>
      <c r="D607" s="106"/>
      <c r="E607" s="78"/>
      <c r="F607" s="78"/>
      <c r="G607" s="22" t="s">
        <v>62</v>
      </c>
      <c r="H607" s="19">
        <f t="shared" ref="H607:M607" si="109">H608+H609+H610+H611+H612+H613+H614+H615+H616+H617+H618</f>
        <v>424805.2</v>
      </c>
      <c r="I607" s="19">
        <f t="shared" si="109"/>
        <v>0</v>
      </c>
      <c r="J607" s="19">
        <f t="shared" si="109"/>
        <v>115023.2</v>
      </c>
      <c r="K607" s="19">
        <f t="shared" si="109"/>
        <v>287838.8</v>
      </c>
      <c r="L607" s="19">
        <f t="shared" si="109"/>
        <v>21943.200000000001</v>
      </c>
      <c r="M607" s="19">
        <f t="shared" si="109"/>
        <v>0</v>
      </c>
    </row>
    <row r="608" spans="1:13" s="31" customFormat="1" ht="15.75" customHeight="1" x14ac:dyDescent="0.2">
      <c r="A608" s="78"/>
      <c r="B608" s="78"/>
      <c r="C608" s="78"/>
      <c r="D608" s="78"/>
      <c r="E608" s="78"/>
      <c r="F608" s="78"/>
      <c r="G608" s="22" t="s">
        <v>0</v>
      </c>
      <c r="H608" s="1">
        <f t="shared" ref="H608:H618" si="110">J608+K608+L608+M608</f>
        <v>0</v>
      </c>
      <c r="I608" s="1">
        <v>0</v>
      </c>
      <c r="J608" s="1">
        <f>J620</f>
        <v>0</v>
      </c>
      <c r="K608" s="1">
        <f>K620</f>
        <v>0</v>
      </c>
      <c r="L608" s="1">
        <f>L620</f>
        <v>0</v>
      </c>
      <c r="M608" s="1">
        <f>M620</f>
        <v>0</v>
      </c>
    </row>
    <row r="609" spans="1:13" s="31" customFormat="1" ht="15.75" customHeight="1" x14ac:dyDescent="0.2">
      <c r="A609" s="78"/>
      <c r="B609" s="78"/>
      <c r="C609" s="78"/>
      <c r="D609" s="78"/>
      <c r="E609" s="78"/>
      <c r="F609" s="78"/>
      <c r="G609" s="22" t="s">
        <v>5</v>
      </c>
      <c r="H609" s="1">
        <f t="shared" si="110"/>
        <v>0</v>
      </c>
      <c r="I609" s="1">
        <v>0</v>
      </c>
      <c r="J609" s="1">
        <f t="shared" ref="J609:M618" si="111">J621</f>
        <v>0</v>
      </c>
      <c r="K609" s="1">
        <f t="shared" si="111"/>
        <v>0</v>
      </c>
      <c r="L609" s="1">
        <f t="shared" si="111"/>
        <v>0</v>
      </c>
      <c r="M609" s="1">
        <f t="shared" si="111"/>
        <v>0</v>
      </c>
    </row>
    <row r="610" spans="1:13" s="31" customFormat="1" ht="15.75" customHeight="1" x14ac:dyDescent="0.2">
      <c r="A610" s="78"/>
      <c r="B610" s="78"/>
      <c r="C610" s="78"/>
      <c r="D610" s="78"/>
      <c r="E610" s="78"/>
      <c r="F610" s="78"/>
      <c r="G610" s="22" t="s">
        <v>1</v>
      </c>
      <c r="H610" s="1">
        <f t="shared" si="110"/>
        <v>0</v>
      </c>
      <c r="I610" s="1">
        <v>0</v>
      </c>
      <c r="J610" s="1">
        <f t="shared" si="111"/>
        <v>0</v>
      </c>
      <c r="K610" s="1">
        <f t="shared" si="111"/>
        <v>0</v>
      </c>
      <c r="L610" s="1">
        <f t="shared" si="111"/>
        <v>0</v>
      </c>
      <c r="M610" s="1">
        <f t="shared" si="111"/>
        <v>0</v>
      </c>
    </row>
    <row r="611" spans="1:13" s="31" customFormat="1" ht="15.75" customHeight="1" x14ac:dyDescent="0.2">
      <c r="A611" s="78"/>
      <c r="B611" s="78"/>
      <c r="C611" s="78"/>
      <c r="D611" s="78"/>
      <c r="E611" s="78"/>
      <c r="F611" s="78"/>
      <c r="G611" s="22" t="s">
        <v>2</v>
      </c>
      <c r="H611" s="1">
        <f t="shared" si="110"/>
        <v>0</v>
      </c>
      <c r="I611" s="1">
        <v>0</v>
      </c>
      <c r="J611" s="1">
        <f t="shared" si="111"/>
        <v>0</v>
      </c>
      <c r="K611" s="1">
        <f t="shared" si="111"/>
        <v>0</v>
      </c>
      <c r="L611" s="1">
        <f t="shared" si="111"/>
        <v>0</v>
      </c>
      <c r="M611" s="1">
        <f t="shared" si="111"/>
        <v>0</v>
      </c>
    </row>
    <row r="612" spans="1:13" s="31" customFormat="1" ht="15.75" customHeight="1" x14ac:dyDescent="0.2">
      <c r="A612" s="78"/>
      <c r="B612" s="78"/>
      <c r="C612" s="78"/>
      <c r="D612" s="78"/>
      <c r="E612" s="78"/>
      <c r="F612" s="78"/>
      <c r="G612" s="22" t="s">
        <v>3</v>
      </c>
      <c r="H612" s="1">
        <f t="shared" si="110"/>
        <v>0</v>
      </c>
      <c r="I612" s="1">
        <v>0</v>
      </c>
      <c r="J612" s="1">
        <f t="shared" si="111"/>
        <v>0</v>
      </c>
      <c r="K612" s="1">
        <f t="shared" si="111"/>
        <v>0</v>
      </c>
      <c r="L612" s="1">
        <f t="shared" si="111"/>
        <v>0</v>
      </c>
      <c r="M612" s="1">
        <f t="shared" si="111"/>
        <v>0</v>
      </c>
    </row>
    <row r="613" spans="1:13" s="31" customFormat="1" ht="15.75" customHeight="1" x14ac:dyDescent="0.2">
      <c r="A613" s="78"/>
      <c r="B613" s="78"/>
      <c r="C613" s="78"/>
      <c r="D613" s="78"/>
      <c r="E613" s="78"/>
      <c r="F613" s="78"/>
      <c r="G613" s="22" t="s">
        <v>4</v>
      </c>
      <c r="H613" s="1">
        <f t="shared" si="110"/>
        <v>208238.7</v>
      </c>
      <c r="I613" s="1">
        <f t="shared" ref="I613:J613" si="112">I625+I637</f>
        <v>0</v>
      </c>
      <c r="J613" s="1">
        <f t="shared" si="112"/>
        <v>0</v>
      </c>
      <c r="K613" s="1">
        <f>K625+K637</f>
        <v>193000</v>
      </c>
      <c r="L613" s="1">
        <f t="shared" ref="L613:M613" si="113">L625+L637</f>
        <v>15238.7</v>
      </c>
      <c r="M613" s="1">
        <f t="shared" si="113"/>
        <v>0</v>
      </c>
    </row>
    <row r="614" spans="1:13" s="31" customFormat="1" ht="15.75" customHeight="1" x14ac:dyDescent="0.2">
      <c r="A614" s="78"/>
      <c r="B614" s="78"/>
      <c r="C614" s="78"/>
      <c r="D614" s="78"/>
      <c r="E614" s="78"/>
      <c r="F614" s="78"/>
      <c r="G614" s="22" t="s">
        <v>23</v>
      </c>
      <c r="H614" s="1">
        <f t="shared" si="110"/>
        <v>216566.5</v>
      </c>
      <c r="I614" s="1">
        <f t="shared" ref="I614:J614" si="114">I626+I638</f>
        <v>0</v>
      </c>
      <c r="J614" s="1">
        <f t="shared" si="114"/>
        <v>115023.2</v>
      </c>
      <c r="K614" s="1">
        <f>K626+K638</f>
        <v>94838.8</v>
      </c>
      <c r="L614" s="1">
        <f>L626+L638+L650</f>
        <v>6704.5</v>
      </c>
      <c r="M614" s="1">
        <f t="shared" ref="M614" si="115">M626+M638</f>
        <v>0</v>
      </c>
    </row>
    <row r="615" spans="1:13" s="31" customFormat="1" ht="15.75" customHeight="1" x14ac:dyDescent="0.2">
      <c r="A615" s="78"/>
      <c r="B615" s="78"/>
      <c r="C615" s="78"/>
      <c r="D615" s="78"/>
      <c r="E615" s="78"/>
      <c r="F615" s="78"/>
      <c r="G615" s="22" t="s">
        <v>30</v>
      </c>
      <c r="H615" s="1">
        <f t="shared" si="110"/>
        <v>0</v>
      </c>
      <c r="I615" s="1">
        <v>0</v>
      </c>
      <c r="J615" s="1">
        <f t="shared" si="111"/>
        <v>0</v>
      </c>
      <c r="K615" s="1">
        <f t="shared" si="111"/>
        <v>0</v>
      </c>
      <c r="L615" s="1">
        <f t="shared" si="111"/>
        <v>0</v>
      </c>
      <c r="M615" s="1">
        <f t="shared" si="111"/>
        <v>0</v>
      </c>
    </row>
    <row r="616" spans="1:13" s="31" customFormat="1" ht="15.75" customHeight="1" x14ac:dyDescent="0.2">
      <c r="A616" s="78"/>
      <c r="B616" s="78"/>
      <c r="C616" s="78"/>
      <c r="D616" s="78"/>
      <c r="E616" s="78"/>
      <c r="F616" s="78"/>
      <c r="G616" s="22" t="s">
        <v>31</v>
      </c>
      <c r="H616" s="1">
        <f t="shared" si="110"/>
        <v>0</v>
      </c>
      <c r="I616" s="1">
        <v>0</v>
      </c>
      <c r="J616" s="1">
        <f t="shared" si="111"/>
        <v>0</v>
      </c>
      <c r="K616" s="1">
        <f t="shared" si="111"/>
        <v>0</v>
      </c>
      <c r="L616" s="1">
        <f t="shared" si="111"/>
        <v>0</v>
      </c>
      <c r="M616" s="1">
        <f t="shared" si="111"/>
        <v>0</v>
      </c>
    </row>
    <row r="617" spans="1:13" s="31" customFormat="1" ht="15.75" x14ac:dyDescent="0.2">
      <c r="A617" s="78"/>
      <c r="B617" s="78"/>
      <c r="C617" s="78"/>
      <c r="D617" s="78"/>
      <c r="E617" s="78"/>
      <c r="F617" s="78"/>
      <c r="G617" s="22" t="s">
        <v>32</v>
      </c>
      <c r="H617" s="1">
        <f t="shared" si="110"/>
        <v>0</v>
      </c>
      <c r="I617" s="1">
        <v>0</v>
      </c>
      <c r="J617" s="1">
        <f t="shared" si="111"/>
        <v>0</v>
      </c>
      <c r="K617" s="1">
        <f t="shared" si="111"/>
        <v>0</v>
      </c>
      <c r="L617" s="1">
        <f t="shared" si="111"/>
        <v>0</v>
      </c>
      <c r="M617" s="1">
        <f t="shared" si="111"/>
        <v>0</v>
      </c>
    </row>
    <row r="618" spans="1:13" s="31" customFormat="1" ht="17.45" customHeight="1" x14ac:dyDescent="0.2">
      <c r="A618" s="78"/>
      <c r="B618" s="78"/>
      <c r="C618" s="78"/>
      <c r="D618" s="78"/>
      <c r="E618" s="78"/>
      <c r="F618" s="78"/>
      <c r="G618" s="22" t="s">
        <v>33</v>
      </c>
      <c r="H618" s="1">
        <f t="shared" si="110"/>
        <v>0</v>
      </c>
      <c r="I618" s="1">
        <v>0</v>
      </c>
      <c r="J618" s="1">
        <f t="shared" si="111"/>
        <v>0</v>
      </c>
      <c r="K618" s="1">
        <f t="shared" si="111"/>
        <v>0</v>
      </c>
      <c r="L618" s="1">
        <f t="shared" si="111"/>
        <v>0</v>
      </c>
      <c r="M618" s="1">
        <f t="shared" si="111"/>
        <v>0</v>
      </c>
    </row>
    <row r="619" spans="1:13" s="31" customFormat="1" ht="110.25" x14ac:dyDescent="0.2">
      <c r="A619" s="78" t="s">
        <v>46</v>
      </c>
      <c r="B619" s="78" t="s">
        <v>12</v>
      </c>
      <c r="C619" s="78" t="s">
        <v>35</v>
      </c>
      <c r="D619" s="114">
        <v>565976.4</v>
      </c>
      <c r="E619" s="78" t="s">
        <v>29</v>
      </c>
      <c r="F619" s="78" t="s">
        <v>65</v>
      </c>
      <c r="G619" s="22" t="s">
        <v>71</v>
      </c>
      <c r="H619" s="19">
        <f t="shared" ref="H619:M619" si="116">H620+H621+H622+H623+H624+H625+H626+H627+H628+H629+H630</f>
        <v>420220.5</v>
      </c>
      <c r="I619" s="19">
        <f t="shared" si="116"/>
        <v>0</v>
      </c>
      <c r="J619" s="19">
        <f t="shared" si="116"/>
        <v>115023.2</v>
      </c>
      <c r="K619" s="19">
        <f t="shared" si="116"/>
        <v>287838.8</v>
      </c>
      <c r="L619" s="19">
        <f t="shared" si="116"/>
        <v>17358.5</v>
      </c>
      <c r="M619" s="19">
        <f t="shared" si="116"/>
        <v>0</v>
      </c>
    </row>
    <row r="620" spans="1:13" s="31" customFormat="1" ht="15.75" x14ac:dyDescent="0.2">
      <c r="A620" s="78"/>
      <c r="B620" s="78"/>
      <c r="C620" s="78"/>
      <c r="D620" s="80"/>
      <c r="E620" s="78"/>
      <c r="F620" s="78"/>
      <c r="G620" s="22" t="s">
        <v>0</v>
      </c>
      <c r="H620" s="1">
        <f t="shared" ref="H620:H630" si="117">J620+K620+L620+M620</f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</row>
    <row r="621" spans="1:13" s="31" customFormat="1" ht="15.75" x14ac:dyDescent="0.2">
      <c r="A621" s="78"/>
      <c r="B621" s="78"/>
      <c r="C621" s="78"/>
      <c r="D621" s="80"/>
      <c r="E621" s="78"/>
      <c r="F621" s="78"/>
      <c r="G621" s="22" t="s">
        <v>5</v>
      </c>
      <c r="H621" s="1">
        <f t="shared" si="117"/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</row>
    <row r="622" spans="1:13" s="31" customFormat="1" ht="15.75" x14ac:dyDescent="0.2">
      <c r="A622" s="78"/>
      <c r="B622" s="78"/>
      <c r="C622" s="78"/>
      <c r="D622" s="80"/>
      <c r="E622" s="78"/>
      <c r="F622" s="78"/>
      <c r="G622" s="22" t="s">
        <v>1</v>
      </c>
      <c r="H622" s="1">
        <f t="shared" si="117"/>
        <v>0</v>
      </c>
      <c r="I622" s="1">
        <v>0</v>
      </c>
      <c r="J622" s="1">
        <v>0</v>
      </c>
      <c r="K622" s="1">
        <v>0</v>
      </c>
      <c r="L622" s="1">
        <v>0</v>
      </c>
      <c r="M622" s="1">
        <v>0</v>
      </c>
    </row>
    <row r="623" spans="1:13" s="31" customFormat="1" ht="15.75" x14ac:dyDescent="0.2">
      <c r="A623" s="78"/>
      <c r="B623" s="78"/>
      <c r="C623" s="78"/>
      <c r="D623" s="80"/>
      <c r="E623" s="78"/>
      <c r="F623" s="78"/>
      <c r="G623" s="22" t="s">
        <v>2</v>
      </c>
      <c r="H623" s="1">
        <f t="shared" si="117"/>
        <v>0</v>
      </c>
      <c r="I623" s="1">
        <v>0</v>
      </c>
      <c r="J623" s="1">
        <v>0</v>
      </c>
      <c r="K623" s="1">
        <v>0</v>
      </c>
      <c r="L623" s="1">
        <v>0</v>
      </c>
      <c r="M623" s="1">
        <v>0</v>
      </c>
    </row>
    <row r="624" spans="1:13" s="31" customFormat="1" ht="15.75" x14ac:dyDescent="0.2">
      <c r="A624" s="78"/>
      <c r="B624" s="78"/>
      <c r="C624" s="78"/>
      <c r="D624" s="80"/>
      <c r="E624" s="78"/>
      <c r="F624" s="78"/>
      <c r="G624" s="22" t="s">
        <v>3</v>
      </c>
      <c r="H624" s="1">
        <f t="shared" si="117"/>
        <v>0</v>
      </c>
      <c r="I624" s="1">
        <v>0</v>
      </c>
      <c r="J624" s="1">
        <v>0</v>
      </c>
      <c r="K624" s="1">
        <v>0</v>
      </c>
      <c r="L624" s="1">
        <v>0</v>
      </c>
      <c r="M624" s="1">
        <v>0</v>
      </c>
    </row>
    <row r="625" spans="1:14" s="31" customFormat="1" ht="15.75" x14ac:dyDescent="0.2">
      <c r="A625" s="78"/>
      <c r="B625" s="78"/>
      <c r="C625" s="78"/>
      <c r="D625" s="80"/>
      <c r="E625" s="78"/>
      <c r="F625" s="78"/>
      <c r="G625" s="22" t="s">
        <v>4</v>
      </c>
      <c r="H625" s="1">
        <f>J625+K625+L625+M625</f>
        <v>208238.7</v>
      </c>
      <c r="I625" s="1">
        <v>0</v>
      </c>
      <c r="J625" s="1">
        <v>0</v>
      </c>
      <c r="K625" s="1">
        <v>193000</v>
      </c>
      <c r="L625" s="1">
        <v>15238.7</v>
      </c>
      <c r="M625" s="1">
        <v>0</v>
      </c>
    </row>
    <row r="626" spans="1:14" s="31" customFormat="1" ht="15.75" x14ac:dyDescent="0.2">
      <c r="A626" s="78"/>
      <c r="B626" s="78"/>
      <c r="C626" s="78"/>
      <c r="D626" s="80"/>
      <c r="E626" s="78"/>
      <c r="F626" s="78"/>
      <c r="G626" s="22" t="s">
        <v>23</v>
      </c>
      <c r="H626" s="1">
        <f>J626+K626+L626+M626</f>
        <v>211981.8</v>
      </c>
      <c r="I626" s="1">
        <v>0</v>
      </c>
      <c r="J626" s="1">
        <v>115023.2</v>
      </c>
      <c r="K626" s="1">
        <v>94838.8</v>
      </c>
      <c r="L626" s="1">
        <v>2119.8000000000002</v>
      </c>
      <c r="M626" s="1">
        <v>0</v>
      </c>
    </row>
    <row r="627" spans="1:14" s="31" customFormat="1" ht="15.75" x14ac:dyDescent="0.2">
      <c r="A627" s="78"/>
      <c r="B627" s="78"/>
      <c r="C627" s="78"/>
      <c r="D627" s="80"/>
      <c r="E627" s="78"/>
      <c r="F627" s="78"/>
      <c r="G627" s="22" t="s">
        <v>30</v>
      </c>
      <c r="H627" s="1">
        <f t="shared" si="117"/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</row>
    <row r="628" spans="1:14" s="31" customFormat="1" ht="15.75" x14ac:dyDescent="0.2">
      <c r="A628" s="78"/>
      <c r="B628" s="78"/>
      <c r="C628" s="78"/>
      <c r="D628" s="80"/>
      <c r="E628" s="78"/>
      <c r="F628" s="78"/>
      <c r="G628" s="22" t="s">
        <v>31</v>
      </c>
      <c r="H628" s="1">
        <f t="shared" si="117"/>
        <v>0</v>
      </c>
      <c r="I628" s="1">
        <v>0</v>
      </c>
      <c r="J628" s="1">
        <v>0</v>
      </c>
      <c r="K628" s="1">
        <v>0</v>
      </c>
      <c r="L628" s="1">
        <v>0</v>
      </c>
      <c r="M628" s="1">
        <v>0</v>
      </c>
    </row>
    <row r="629" spans="1:14" s="31" customFormat="1" ht="15.75" x14ac:dyDescent="0.2">
      <c r="A629" s="78"/>
      <c r="B629" s="78"/>
      <c r="C629" s="78"/>
      <c r="D629" s="80"/>
      <c r="E629" s="78"/>
      <c r="F629" s="78"/>
      <c r="G629" s="22" t="s">
        <v>32</v>
      </c>
      <c r="H629" s="1">
        <f t="shared" si="117"/>
        <v>0</v>
      </c>
      <c r="I629" s="1">
        <v>0</v>
      </c>
      <c r="J629" s="1">
        <v>0</v>
      </c>
      <c r="K629" s="1">
        <v>0</v>
      </c>
      <c r="L629" s="1">
        <v>0</v>
      </c>
      <c r="M629" s="1">
        <v>0</v>
      </c>
    </row>
    <row r="630" spans="1:14" s="31" customFormat="1" ht="18" customHeight="1" x14ac:dyDescent="0.2">
      <c r="A630" s="78"/>
      <c r="B630" s="78"/>
      <c r="C630" s="78"/>
      <c r="D630" s="81"/>
      <c r="E630" s="78"/>
      <c r="F630" s="78"/>
      <c r="G630" s="22" t="s">
        <v>33</v>
      </c>
      <c r="H630" s="1">
        <f t="shared" si="117"/>
        <v>0</v>
      </c>
      <c r="I630" s="1">
        <v>0</v>
      </c>
      <c r="J630" s="1">
        <v>0</v>
      </c>
      <c r="K630" s="1">
        <v>0</v>
      </c>
      <c r="L630" s="1">
        <v>0</v>
      </c>
      <c r="M630" s="1">
        <v>0</v>
      </c>
      <c r="N630" s="1"/>
    </row>
    <row r="631" spans="1:14" s="31" customFormat="1" ht="110.25" x14ac:dyDescent="0.2">
      <c r="A631" s="85" t="s">
        <v>104</v>
      </c>
      <c r="B631" s="85" t="s">
        <v>12</v>
      </c>
      <c r="C631" s="79" t="s">
        <v>35</v>
      </c>
      <c r="D631" s="79">
        <v>4584.7</v>
      </c>
      <c r="E631" s="79" t="s">
        <v>29</v>
      </c>
      <c r="F631" s="79" t="s">
        <v>105</v>
      </c>
      <c r="G631" s="22" t="s">
        <v>71</v>
      </c>
      <c r="H631" s="19">
        <f>I631+J631+K631+L631+M631</f>
        <v>4584.7</v>
      </c>
      <c r="I631" s="19">
        <f t="shared" ref="I631:K631" si="118">I632+I633+I634+I635+I636+I637+I638+I639+I640+I641+I642</f>
        <v>0</v>
      </c>
      <c r="J631" s="19">
        <f t="shared" si="118"/>
        <v>0</v>
      </c>
      <c r="K631" s="19">
        <f t="shared" si="118"/>
        <v>0</v>
      </c>
      <c r="L631" s="19">
        <f>L632+L633+L634+L635+L636+L637+L638+L639+L640+L641+L642</f>
        <v>4584.7</v>
      </c>
      <c r="M631" s="19">
        <f>M632+M633+M634+M635+M636+M637+M638+M639+M640+M641+M642</f>
        <v>0</v>
      </c>
      <c r="N631" s="32"/>
    </row>
    <row r="632" spans="1:14" s="31" customFormat="1" ht="18" customHeight="1" x14ac:dyDescent="0.2">
      <c r="A632" s="86"/>
      <c r="B632" s="86"/>
      <c r="C632" s="80"/>
      <c r="D632" s="80"/>
      <c r="E632" s="80"/>
      <c r="F632" s="80"/>
      <c r="G632" s="22" t="s">
        <v>0</v>
      </c>
      <c r="H632" s="19">
        <f t="shared" ref="H632:H654" si="119">I632+J632+K632+L632+M632</f>
        <v>0</v>
      </c>
      <c r="I632" s="1">
        <v>0</v>
      </c>
      <c r="J632" s="1">
        <v>0</v>
      </c>
      <c r="K632" s="1">
        <v>0</v>
      </c>
      <c r="L632" s="1">
        <v>0</v>
      </c>
      <c r="M632" s="1">
        <v>0</v>
      </c>
      <c r="N632" s="32"/>
    </row>
    <row r="633" spans="1:14" s="31" customFormat="1" ht="18" customHeight="1" x14ac:dyDescent="0.2">
      <c r="A633" s="86"/>
      <c r="B633" s="86"/>
      <c r="C633" s="80"/>
      <c r="D633" s="80"/>
      <c r="E633" s="80"/>
      <c r="F633" s="80"/>
      <c r="G633" s="22" t="s">
        <v>5</v>
      </c>
      <c r="H633" s="19">
        <f t="shared" si="119"/>
        <v>0</v>
      </c>
      <c r="I633" s="1">
        <v>0</v>
      </c>
      <c r="J633" s="1">
        <v>0</v>
      </c>
      <c r="K633" s="1">
        <v>0</v>
      </c>
      <c r="L633" s="1">
        <v>0</v>
      </c>
      <c r="M633" s="1">
        <v>0</v>
      </c>
      <c r="N633" s="32"/>
    </row>
    <row r="634" spans="1:14" s="31" customFormat="1" ht="18" customHeight="1" x14ac:dyDescent="0.2">
      <c r="A634" s="86"/>
      <c r="B634" s="86"/>
      <c r="C634" s="80"/>
      <c r="D634" s="80"/>
      <c r="E634" s="80"/>
      <c r="F634" s="80"/>
      <c r="G634" s="22" t="s">
        <v>1</v>
      </c>
      <c r="H634" s="19">
        <f t="shared" si="119"/>
        <v>0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  <c r="N634" s="32"/>
    </row>
    <row r="635" spans="1:14" s="31" customFormat="1" ht="18" customHeight="1" x14ac:dyDescent="0.2">
      <c r="A635" s="86"/>
      <c r="B635" s="86"/>
      <c r="C635" s="80"/>
      <c r="D635" s="80"/>
      <c r="E635" s="80"/>
      <c r="F635" s="80"/>
      <c r="G635" s="22" t="s">
        <v>2</v>
      </c>
      <c r="H635" s="19">
        <f t="shared" si="119"/>
        <v>0</v>
      </c>
      <c r="I635" s="1">
        <v>0</v>
      </c>
      <c r="J635" s="1">
        <v>0</v>
      </c>
      <c r="K635" s="1">
        <v>0</v>
      </c>
      <c r="L635" s="1">
        <v>0</v>
      </c>
      <c r="M635" s="1">
        <v>0</v>
      </c>
      <c r="N635" s="32"/>
    </row>
    <row r="636" spans="1:14" s="31" customFormat="1" ht="18" customHeight="1" x14ac:dyDescent="0.2">
      <c r="A636" s="86"/>
      <c r="B636" s="86"/>
      <c r="C636" s="80"/>
      <c r="D636" s="80"/>
      <c r="E636" s="80"/>
      <c r="F636" s="80"/>
      <c r="G636" s="22" t="s">
        <v>3</v>
      </c>
      <c r="H636" s="19">
        <f t="shared" si="119"/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32"/>
    </row>
    <row r="637" spans="1:14" s="31" customFormat="1" ht="18" customHeight="1" x14ac:dyDescent="0.2">
      <c r="A637" s="86"/>
      <c r="B637" s="86"/>
      <c r="C637" s="80"/>
      <c r="D637" s="80"/>
      <c r="E637" s="80"/>
      <c r="F637" s="80"/>
      <c r="G637" s="22" t="s">
        <v>4</v>
      </c>
      <c r="H637" s="19">
        <f t="shared" si="119"/>
        <v>0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32"/>
    </row>
    <row r="638" spans="1:14" s="31" customFormat="1" ht="18" customHeight="1" x14ac:dyDescent="0.2">
      <c r="A638" s="86"/>
      <c r="B638" s="86"/>
      <c r="C638" s="80"/>
      <c r="D638" s="80"/>
      <c r="E638" s="80"/>
      <c r="F638" s="80"/>
      <c r="G638" s="22" t="s">
        <v>23</v>
      </c>
      <c r="H638" s="19">
        <f t="shared" si="119"/>
        <v>4584.7</v>
      </c>
      <c r="I638" s="1">
        <v>0</v>
      </c>
      <c r="J638" s="1">
        <v>0</v>
      </c>
      <c r="K638" s="1">
        <v>0</v>
      </c>
      <c r="L638" s="1">
        <v>4584.7</v>
      </c>
      <c r="M638" s="1">
        <v>0</v>
      </c>
      <c r="N638" s="32"/>
    </row>
    <row r="639" spans="1:14" s="31" customFormat="1" ht="18" customHeight="1" x14ac:dyDescent="0.2">
      <c r="A639" s="86"/>
      <c r="B639" s="86"/>
      <c r="C639" s="80"/>
      <c r="D639" s="80"/>
      <c r="E639" s="80"/>
      <c r="F639" s="80"/>
      <c r="G639" s="22" t="s">
        <v>30</v>
      </c>
      <c r="H639" s="19">
        <f t="shared" si="119"/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32"/>
    </row>
    <row r="640" spans="1:14" s="31" customFormat="1" ht="18" customHeight="1" x14ac:dyDescent="0.2">
      <c r="A640" s="86"/>
      <c r="B640" s="86"/>
      <c r="C640" s="80"/>
      <c r="D640" s="80"/>
      <c r="E640" s="80"/>
      <c r="F640" s="80"/>
      <c r="G640" s="22" t="s">
        <v>31</v>
      </c>
      <c r="H640" s="19">
        <f t="shared" si="119"/>
        <v>0</v>
      </c>
      <c r="I640" s="1">
        <v>0</v>
      </c>
      <c r="J640" s="1">
        <v>0</v>
      </c>
      <c r="K640" s="1">
        <v>0</v>
      </c>
      <c r="L640" s="1">
        <v>0</v>
      </c>
      <c r="M640" s="1">
        <v>0</v>
      </c>
      <c r="N640" s="32"/>
    </row>
    <row r="641" spans="1:14" s="31" customFormat="1" ht="18" customHeight="1" x14ac:dyDescent="0.2">
      <c r="A641" s="86"/>
      <c r="B641" s="86"/>
      <c r="C641" s="80"/>
      <c r="D641" s="80"/>
      <c r="E641" s="80"/>
      <c r="F641" s="80"/>
      <c r="G641" s="22" t="s">
        <v>32</v>
      </c>
      <c r="H641" s="19">
        <f t="shared" si="119"/>
        <v>0</v>
      </c>
      <c r="I641" s="1">
        <v>0</v>
      </c>
      <c r="J641" s="1">
        <v>0</v>
      </c>
      <c r="K641" s="1">
        <v>0</v>
      </c>
      <c r="L641" s="1">
        <v>0</v>
      </c>
      <c r="M641" s="1">
        <v>0</v>
      </c>
      <c r="N641" s="32"/>
    </row>
    <row r="642" spans="1:14" s="31" customFormat="1" ht="18" customHeight="1" x14ac:dyDescent="0.2">
      <c r="A642" s="87"/>
      <c r="B642" s="87"/>
      <c r="C642" s="81"/>
      <c r="D642" s="81"/>
      <c r="E642" s="81"/>
      <c r="F642" s="81"/>
      <c r="G642" s="22" t="s">
        <v>33</v>
      </c>
      <c r="H642" s="19">
        <f t="shared" si="119"/>
        <v>0</v>
      </c>
      <c r="I642" s="1">
        <v>0</v>
      </c>
      <c r="J642" s="1">
        <v>0</v>
      </c>
      <c r="K642" s="1">
        <v>0</v>
      </c>
      <c r="L642" s="1">
        <v>0</v>
      </c>
      <c r="M642" s="1">
        <v>0</v>
      </c>
      <c r="N642" s="32"/>
    </row>
    <row r="643" spans="1:14" s="31" customFormat="1" ht="110.25" hidden="1" x14ac:dyDescent="0.2">
      <c r="A643" s="85" t="s">
        <v>130</v>
      </c>
      <c r="B643" s="79" t="s">
        <v>110</v>
      </c>
      <c r="C643" s="79" t="s">
        <v>35</v>
      </c>
      <c r="D643" s="92">
        <v>1800</v>
      </c>
      <c r="E643" s="79" t="s">
        <v>29</v>
      </c>
      <c r="F643" s="79" t="s">
        <v>105</v>
      </c>
      <c r="G643" s="22" t="s">
        <v>71</v>
      </c>
      <c r="H643" s="19">
        <f>L643</f>
        <v>0</v>
      </c>
      <c r="I643" s="19">
        <f>I644+I645+I646+I647+I648+I649+I650+I651+I652+I653+I654</f>
        <v>0</v>
      </c>
      <c r="J643" s="19">
        <f t="shared" ref="J643:M643" si="120">J644+J645+J646+J647+J648+J649+J650+J651+J652+J653+J654</f>
        <v>0</v>
      </c>
      <c r="K643" s="19">
        <f>K644+K645+K646+K647+K648+K649+K650+K651+K652+K653+K654</f>
        <v>0</v>
      </c>
      <c r="L643" s="19">
        <f t="shared" si="120"/>
        <v>0</v>
      </c>
      <c r="M643" s="19">
        <f t="shared" si="120"/>
        <v>0</v>
      </c>
      <c r="N643" s="32"/>
    </row>
    <row r="644" spans="1:14" s="31" customFormat="1" ht="18" hidden="1" customHeight="1" x14ac:dyDescent="0.2">
      <c r="A644" s="86"/>
      <c r="B644" s="80"/>
      <c r="C644" s="80"/>
      <c r="D644" s="93"/>
      <c r="E644" s="80"/>
      <c r="F644" s="80"/>
      <c r="G644" s="22" t="s">
        <v>0</v>
      </c>
      <c r="H644" s="19">
        <f t="shared" si="119"/>
        <v>0</v>
      </c>
      <c r="I644" s="1">
        <v>0</v>
      </c>
      <c r="J644" s="1">
        <v>0</v>
      </c>
      <c r="K644" s="1">
        <v>0</v>
      </c>
      <c r="L644" s="1">
        <v>0</v>
      </c>
      <c r="M644" s="1">
        <v>0</v>
      </c>
      <c r="N644" s="32"/>
    </row>
    <row r="645" spans="1:14" s="31" customFormat="1" ht="18" hidden="1" customHeight="1" x14ac:dyDescent="0.2">
      <c r="A645" s="86"/>
      <c r="B645" s="80"/>
      <c r="C645" s="80"/>
      <c r="D645" s="93"/>
      <c r="E645" s="80"/>
      <c r="F645" s="80"/>
      <c r="G645" s="22" t="s">
        <v>5</v>
      </c>
      <c r="H645" s="19">
        <f t="shared" si="119"/>
        <v>0</v>
      </c>
      <c r="I645" s="1">
        <v>0</v>
      </c>
      <c r="J645" s="1">
        <v>0</v>
      </c>
      <c r="K645" s="1">
        <v>0</v>
      </c>
      <c r="L645" s="1">
        <v>0</v>
      </c>
      <c r="M645" s="1">
        <v>0</v>
      </c>
      <c r="N645" s="32"/>
    </row>
    <row r="646" spans="1:14" s="31" customFormat="1" ht="18" hidden="1" customHeight="1" x14ac:dyDescent="0.2">
      <c r="A646" s="86"/>
      <c r="B646" s="80"/>
      <c r="C646" s="80"/>
      <c r="D646" s="93"/>
      <c r="E646" s="80"/>
      <c r="F646" s="80"/>
      <c r="G646" s="22" t="s">
        <v>1</v>
      </c>
      <c r="H646" s="19">
        <f t="shared" si="119"/>
        <v>0</v>
      </c>
      <c r="I646" s="1">
        <v>0</v>
      </c>
      <c r="J646" s="1">
        <v>0</v>
      </c>
      <c r="K646" s="1">
        <v>0</v>
      </c>
      <c r="L646" s="1">
        <v>0</v>
      </c>
      <c r="M646" s="1">
        <v>0</v>
      </c>
      <c r="N646" s="32"/>
    </row>
    <row r="647" spans="1:14" s="31" customFormat="1" ht="18" hidden="1" customHeight="1" x14ac:dyDescent="0.2">
      <c r="A647" s="86"/>
      <c r="B647" s="80"/>
      <c r="C647" s="80"/>
      <c r="D647" s="93"/>
      <c r="E647" s="80"/>
      <c r="F647" s="80"/>
      <c r="G647" s="22" t="s">
        <v>2</v>
      </c>
      <c r="H647" s="19">
        <f t="shared" si="119"/>
        <v>0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32"/>
    </row>
    <row r="648" spans="1:14" s="31" customFormat="1" ht="18" hidden="1" customHeight="1" x14ac:dyDescent="0.2">
      <c r="A648" s="86"/>
      <c r="B648" s="80"/>
      <c r="C648" s="80"/>
      <c r="D648" s="93"/>
      <c r="E648" s="80"/>
      <c r="F648" s="80"/>
      <c r="G648" s="22" t="s">
        <v>3</v>
      </c>
      <c r="H648" s="19">
        <f t="shared" si="119"/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  <c r="N648" s="32"/>
    </row>
    <row r="649" spans="1:14" s="31" customFormat="1" ht="18" hidden="1" customHeight="1" x14ac:dyDescent="0.2">
      <c r="A649" s="86"/>
      <c r="B649" s="80"/>
      <c r="C649" s="80"/>
      <c r="D649" s="93"/>
      <c r="E649" s="80"/>
      <c r="F649" s="80"/>
      <c r="G649" s="22" t="s">
        <v>4</v>
      </c>
      <c r="H649" s="19">
        <f t="shared" si="119"/>
        <v>0</v>
      </c>
      <c r="I649" s="1">
        <v>0</v>
      </c>
      <c r="J649" s="1">
        <v>0</v>
      </c>
      <c r="K649" s="1">
        <v>0</v>
      </c>
      <c r="L649" s="1">
        <v>0</v>
      </c>
      <c r="M649" s="1">
        <v>0</v>
      </c>
      <c r="N649" s="32"/>
    </row>
    <row r="650" spans="1:14" s="31" customFormat="1" ht="18" hidden="1" customHeight="1" x14ac:dyDescent="0.2">
      <c r="A650" s="86"/>
      <c r="B650" s="80"/>
      <c r="C650" s="80"/>
      <c r="D650" s="93"/>
      <c r="E650" s="80"/>
      <c r="F650" s="80"/>
      <c r="G650" s="22" t="s">
        <v>23</v>
      </c>
      <c r="H650" s="19">
        <f>I650</f>
        <v>0</v>
      </c>
      <c r="I650" s="1">
        <f>1800-1800</f>
        <v>0</v>
      </c>
      <c r="J650" s="1">
        <v>0</v>
      </c>
      <c r="K650" s="1">
        <v>0</v>
      </c>
      <c r="L650" s="1">
        <f>1800-1800</f>
        <v>0</v>
      </c>
      <c r="M650" s="1">
        <v>0</v>
      </c>
      <c r="N650" s="32"/>
    </row>
    <row r="651" spans="1:14" s="31" customFormat="1" ht="18" hidden="1" customHeight="1" x14ac:dyDescent="0.2">
      <c r="A651" s="86"/>
      <c r="B651" s="80"/>
      <c r="C651" s="80"/>
      <c r="D651" s="93"/>
      <c r="E651" s="80"/>
      <c r="F651" s="80"/>
      <c r="G651" s="22" t="s">
        <v>30</v>
      </c>
      <c r="H651" s="19">
        <f t="shared" si="119"/>
        <v>0</v>
      </c>
      <c r="I651" s="1">
        <v>0</v>
      </c>
      <c r="J651" s="1">
        <v>0</v>
      </c>
      <c r="K651" s="1">
        <v>0</v>
      </c>
      <c r="L651" s="1">
        <v>0</v>
      </c>
      <c r="M651" s="1">
        <v>0</v>
      </c>
      <c r="N651" s="32"/>
    </row>
    <row r="652" spans="1:14" s="31" customFormat="1" ht="18" hidden="1" customHeight="1" x14ac:dyDescent="0.2">
      <c r="A652" s="86"/>
      <c r="B652" s="80"/>
      <c r="C652" s="80"/>
      <c r="D652" s="93"/>
      <c r="E652" s="80"/>
      <c r="F652" s="80"/>
      <c r="G652" s="22" t="s">
        <v>31</v>
      </c>
      <c r="H652" s="19">
        <f t="shared" si="119"/>
        <v>0</v>
      </c>
      <c r="I652" s="1">
        <v>0</v>
      </c>
      <c r="J652" s="1">
        <v>0</v>
      </c>
      <c r="K652" s="1">
        <v>0</v>
      </c>
      <c r="L652" s="1">
        <v>0</v>
      </c>
      <c r="M652" s="1">
        <v>0</v>
      </c>
      <c r="N652" s="32"/>
    </row>
    <row r="653" spans="1:14" s="31" customFormat="1" ht="18" hidden="1" customHeight="1" x14ac:dyDescent="0.2">
      <c r="A653" s="86"/>
      <c r="B653" s="80"/>
      <c r="C653" s="80"/>
      <c r="D653" s="93"/>
      <c r="E653" s="80"/>
      <c r="F653" s="80"/>
      <c r="G653" s="22" t="s">
        <v>32</v>
      </c>
      <c r="H653" s="19">
        <f t="shared" si="119"/>
        <v>0</v>
      </c>
      <c r="I653" s="1">
        <v>0</v>
      </c>
      <c r="J653" s="1">
        <v>0</v>
      </c>
      <c r="K653" s="1">
        <v>0</v>
      </c>
      <c r="L653" s="1">
        <v>0</v>
      </c>
      <c r="M653" s="1">
        <v>0</v>
      </c>
      <c r="N653" s="32"/>
    </row>
    <row r="654" spans="1:14" s="31" customFormat="1" ht="18" hidden="1" customHeight="1" x14ac:dyDescent="0.2">
      <c r="A654" s="87"/>
      <c r="B654" s="81"/>
      <c r="C654" s="81"/>
      <c r="D654" s="94"/>
      <c r="E654" s="81"/>
      <c r="F654" s="81"/>
      <c r="G654" s="22" t="s">
        <v>33</v>
      </c>
      <c r="H654" s="19">
        <f t="shared" si="119"/>
        <v>0</v>
      </c>
      <c r="I654" s="19">
        <v>0</v>
      </c>
      <c r="J654" s="19">
        <f t="shared" ref="J654" si="121">J655+J656+J657+J658+J659+J660+J661+J662+J663+J665+J667</f>
        <v>0</v>
      </c>
      <c r="K654" s="19">
        <v>0</v>
      </c>
      <c r="L654" s="1">
        <v>0</v>
      </c>
      <c r="M654" s="1">
        <v>0</v>
      </c>
      <c r="N654" s="32"/>
    </row>
    <row r="655" spans="1:14" s="31" customFormat="1" ht="97.9" customHeight="1" x14ac:dyDescent="0.2">
      <c r="A655" s="78" t="s">
        <v>96</v>
      </c>
      <c r="B655" s="78"/>
      <c r="C655" s="79"/>
      <c r="D655" s="108"/>
      <c r="E655" s="109"/>
      <c r="F655" s="109"/>
      <c r="G655" s="22" t="s">
        <v>62</v>
      </c>
      <c r="H655" s="19">
        <f t="shared" ref="H655:M655" si="122">H656+H657+H658+H659+H660+H661+H662+H663+H665+H667+H668</f>
        <v>71929.2</v>
      </c>
      <c r="I655" s="19">
        <f t="shared" si="122"/>
        <v>69600</v>
      </c>
      <c r="J655" s="19">
        <f t="shared" si="122"/>
        <v>0</v>
      </c>
      <c r="K655" s="19">
        <f t="shared" si="122"/>
        <v>67613.399999999994</v>
      </c>
      <c r="L655" s="19">
        <f t="shared" si="122"/>
        <v>4315.8</v>
      </c>
      <c r="M655" s="19">
        <f t="shared" si="122"/>
        <v>0</v>
      </c>
    </row>
    <row r="656" spans="1:14" s="31" customFormat="1" ht="15.75" x14ac:dyDescent="0.2">
      <c r="A656" s="78"/>
      <c r="B656" s="78"/>
      <c r="C656" s="80"/>
      <c r="D656" s="108"/>
      <c r="E656" s="109"/>
      <c r="F656" s="109"/>
      <c r="G656" s="22" t="s">
        <v>0</v>
      </c>
      <c r="H656" s="1">
        <f>I656+J656+K656+L656+M656</f>
        <v>0</v>
      </c>
      <c r="I656" s="1">
        <f t="shared" ref="I656:I663" si="123">I670+I694</f>
        <v>0</v>
      </c>
      <c r="J656" s="1">
        <f t="shared" ref="J656:M656" si="124">J670+J694</f>
        <v>0</v>
      </c>
      <c r="K656" s="1">
        <f t="shared" si="124"/>
        <v>0</v>
      </c>
      <c r="L656" s="1">
        <f t="shared" si="124"/>
        <v>0</v>
      </c>
      <c r="M656" s="1">
        <f t="shared" si="124"/>
        <v>0</v>
      </c>
    </row>
    <row r="657" spans="1:30" s="31" customFormat="1" ht="15.75" x14ac:dyDescent="0.2">
      <c r="A657" s="78"/>
      <c r="B657" s="78"/>
      <c r="C657" s="80"/>
      <c r="D657" s="108"/>
      <c r="E657" s="109"/>
      <c r="F657" s="109"/>
      <c r="G657" s="22" t="s">
        <v>5</v>
      </c>
      <c r="H657" s="1">
        <f>J657+K657+L657+M657</f>
        <v>0</v>
      </c>
      <c r="I657" s="1">
        <f t="shared" si="123"/>
        <v>0</v>
      </c>
      <c r="J657" s="1">
        <f t="shared" ref="J657:M663" si="125">J671+J695</f>
        <v>0</v>
      </c>
      <c r="K657" s="1">
        <f t="shared" si="125"/>
        <v>0</v>
      </c>
      <c r="L657" s="1">
        <f t="shared" si="125"/>
        <v>0</v>
      </c>
      <c r="M657" s="1">
        <f t="shared" si="125"/>
        <v>0</v>
      </c>
    </row>
    <row r="658" spans="1:30" s="31" customFormat="1" ht="15.75" x14ac:dyDescent="0.2">
      <c r="A658" s="78"/>
      <c r="B658" s="78"/>
      <c r="C658" s="80"/>
      <c r="D658" s="108"/>
      <c r="E658" s="109"/>
      <c r="F658" s="109"/>
      <c r="G658" s="22" t="s">
        <v>1</v>
      </c>
      <c r="H658" s="1">
        <f t="shared" ref="H658:H668" si="126">J658+K658+L658+M658</f>
        <v>0</v>
      </c>
      <c r="I658" s="1">
        <f t="shared" si="123"/>
        <v>0</v>
      </c>
      <c r="J658" s="1">
        <f t="shared" si="125"/>
        <v>0</v>
      </c>
      <c r="K658" s="1">
        <f t="shared" si="125"/>
        <v>0</v>
      </c>
      <c r="L658" s="1">
        <f t="shared" si="125"/>
        <v>0</v>
      </c>
      <c r="M658" s="1">
        <f t="shared" si="125"/>
        <v>0</v>
      </c>
    </row>
    <row r="659" spans="1:30" s="31" customFormat="1" ht="15.75" x14ac:dyDescent="0.2">
      <c r="A659" s="78"/>
      <c r="B659" s="78"/>
      <c r="C659" s="80"/>
      <c r="D659" s="108"/>
      <c r="E659" s="109"/>
      <c r="F659" s="109"/>
      <c r="G659" s="22" t="s">
        <v>2</v>
      </c>
      <c r="H659" s="1">
        <f t="shared" si="126"/>
        <v>0</v>
      </c>
      <c r="I659" s="1">
        <f t="shared" si="123"/>
        <v>0</v>
      </c>
      <c r="J659" s="1">
        <f t="shared" si="125"/>
        <v>0</v>
      </c>
      <c r="K659" s="1">
        <f t="shared" si="125"/>
        <v>0</v>
      </c>
      <c r="L659" s="1">
        <f t="shared" si="125"/>
        <v>0</v>
      </c>
      <c r="M659" s="1">
        <f t="shared" si="125"/>
        <v>0</v>
      </c>
    </row>
    <row r="660" spans="1:30" s="31" customFormat="1" ht="15.75" x14ac:dyDescent="0.2">
      <c r="A660" s="78"/>
      <c r="B660" s="78"/>
      <c r="C660" s="80"/>
      <c r="D660" s="108"/>
      <c r="E660" s="109"/>
      <c r="F660" s="109"/>
      <c r="G660" s="22" t="s">
        <v>3</v>
      </c>
      <c r="H660" s="1">
        <f t="shared" si="126"/>
        <v>0</v>
      </c>
      <c r="I660" s="1">
        <f t="shared" si="123"/>
        <v>0</v>
      </c>
      <c r="J660" s="1">
        <f t="shared" si="125"/>
        <v>0</v>
      </c>
      <c r="K660" s="1">
        <f t="shared" si="125"/>
        <v>0</v>
      </c>
      <c r="L660" s="1">
        <f t="shared" si="125"/>
        <v>0</v>
      </c>
      <c r="M660" s="1">
        <f t="shared" si="125"/>
        <v>0</v>
      </c>
    </row>
    <row r="661" spans="1:30" s="31" customFormat="1" ht="15.75" x14ac:dyDescent="0.2">
      <c r="A661" s="78"/>
      <c r="B661" s="78"/>
      <c r="C661" s="80"/>
      <c r="D661" s="108"/>
      <c r="E661" s="109"/>
      <c r="F661" s="109"/>
      <c r="G661" s="22" t="s">
        <v>4</v>
      </c>
      <c r="H661" s="1">
        <f t="shared" si="126"/>
        <v>0</v>
      </c>
      <c r="I661" s="1">
        <f t="shared" si="123"/>
        <v>0</v>
      </c>
      <c r="J661" s="1">
        <f t="shared" si="125"/>
        <v>0</v>
      </c>
      <c r="K661" s="1">
        <f t="shared" si="125"/>
        <v>0</v>
      </c>
      <c r="L661" s="1">
        <f t="shared" si="125"/>
        <v>0</v>
      </c>
      <c r="M661" s="1">
        <f t="shared" si="125"/>
        <v>0</v>
      </c>
    </row>
    <row r="662" spans="1:30" s="31" customFormat="1" ht="15.75" x14ac:dyDescent="0.2">
      <c r="A662" s="78"/>
      <c r="B662" s="78"/>
      <c r="C662" s="80"/>
      <c r="D662" s="108"/>
      <c r="E662" s="109"/>
      <c r="F662" s="109"/>
      <c r="G662" s="22" t="s">
        <v>23</v>
      </c>
      <c r="H662" s="1">
        <f t="shared" si="126"/>
        <v>25529.200000000001</v>
      </c>
      <c r="I662" s="1">
        <f t="shared" si="123"/>
        <v>23200</v>
      </c>
      <c r="J662" s="1">
        <f t="shared" si="125"/>
        <v>0</v>
      </c>
      <c r="K662" s="1">
        <f t="shared" si="125"/>
        <v>23997.4</v>
      </c>
      <c r="L662" s="1">
        <f t="shared" si="125"/>
        <v>1531.8</v>
      </c>
      <c r="M662" s="1">
        <f t="shared" si="125"/>
        <v>0</v>
      </c>
    </row>
    <row r="663" spans="1:30" s="31" customFormat="1" ht="15.75" x14ac:dyDescent="0.2">
      <c r="A663" s="78"/>
      <c r="B663" s="78"/>
      <c r="C663" s="80"/>
      <c r="D663" s="108"/>
      <c r="E663" s="109"/>
      <c r="F663" s="109"/>
      <c r="G663" s="22" t="s">
        <v>140</v>
      </c>
      <c r="H663" s="19">
        <f t="shared" si="126"/>
        <v>23200</v>
      </c>
      <c r="I663" s="19">
        <f t="shared" si="123"/>
        <v>23200</v>
      </c>
      <c r="J663" s="19">
        <f t="shared" si="125"/>
        <v>0</v>
      </c>
      <c r="K663" s="19">
        <f t="shared" si="125"/>
        <v>21808</v>
      </c>
      <c r="L663" s="19">
        <f t="shared" si="125"/>
        <v>1392</v>
      </c>
      <c r="M663" s="19">
        <f t="shared" si="125"/>
        <v>0</v>
      </c>
    </row>
    <row r="664" spans="1:30" s="31" customFormat="1" ht="45" x14ac:dyDescent="0.2">
      <c r="A664" s="78"/>
      <c r="B664" s="78"/>
      <c r="C664" s="80"/>
      <c r="D664" s="108"/>
      <c r="E664" s="109"/>
      <c r="F664" s="109"/>
      <c r="G664" s="11" t="s">
        <v>80</v>
      </c>
      <c r="H664" s="52">
        <f>I664</f>
        <v>23200</v>
      </c>
      <c r="I664" s="52">
        <f>K664+L664</f>
        <v>23200</v>
      </c>
      <c r="J664" s="52">
        <v>0</v>
      </c>
      <c r="K664" s="52">
        <f>K716</f>
        <v>21808</v>
      </c>
      <c r="L664" s="52">
        <f>L716</f>
        <v>1392</v>
      </c>
      <c r="M664" s="52">
        <v>0</v>
      </c>
    </row>
    <row r="665" spans="1:30" s="31" customFormat="1" ht="15.75" x14ac:dyDescent="0.2">
      <c r="A665" s="78"/>
      <c r="B665" s="78"/>
      <c r="C665" s="80"/>
      <c r="D665" s="108"/>
      <c r="E665" s="109"/>
      <c r="F665" s="109"/>
      <c r="G665" s="22" t="s">
        <v>178</v>
      </c>
      <c r="H665" s="19">
        <f t="shared" si="126"/>
        <v>23200</v>
      </c>
      <c r="I665" s="19">
        <f>I678+I703</f>
        <v>23200</v>
      </c>
      <c r="J665" s="19">
        <f>J678+J703</f>
        <v>0</v>
      </c>
      <c r="K665" s="19">
        <f>K678+K703</f>
        <v>21808</v>
      </c>
      <c r="L665" s="19">
        <f>L678+L703</f>
        <v>1392</v>
      </c>
      <c r="M665" s="19">
        <f>M678+M703</f>
        <v>0</v>
      </c>
    </row>
    <row r="666" spans="1:30" s="31" customFormat="1" ht="45" x14ac:dyDescent="0.2">
      <c r="A666" s="78"/>
      <c r="B666" s="78"/>
      <c r="C666" s="80"/>
      <c r="D666" s="108"/>
      <c r="E666" s="109"/>
      <c r="F666" s="109"/>
      <c r="G666" s="11" t="s">
        <v>80</v>
      </c>
      <c r="H666" s="52">
        <f>I666</f>
        <v>23200</v>
      </c>
      <c r="I666" s="52">
        <f>K666+L666</f>
        <v>23200</v>
      </c>
      <c r="J666" s="52">
        <v>0</v>
      </c>
      <c r="K666" s="52">
        <f>K718</f>
        <v>21808</v>
      </c>
      <c r="L666" s="52">
        <f>L718</f>
        <v>1392</v>
      </c>
      <c r="M666" s="52">
        <v>0</v>
      </c>
    </row>
    <row r="667" spans="1:30" s="31" customFormat="1" ht="15.75" x14ac:dyDescent="0.2">
      <c r="A667" s="78"/>
      <c r="B667" s="78"/>
      <c r="C667" s="80"/>
      <c r="D667" s="108"/>
      <c r="E667" s="109"/>
      <c r="F667" s="109"/>
      <c r="G667" s="22" t="s">
        <v>32</v>
      </c>
      <c r="H667" s="1">
        <f t="shared" si="126"/>
        <v>0</v>
      </c>
      <c r="I667" s="1">
        <f t="shared" ref="I667:M668" si="127">I679+I705</f>
        <v>0</v>
      </c>
      <c r="J667" s="1">
        <f t="shared" si="127"/>
        <v>0</v>
      </c>
      <c r="K667" s="1">
        <f t="shared" si="127"/>
        <v>0</v>
      </c>
      <c r="L667" s="1">
        <f t="shared" si="127"/>
        <v>0</v>
      </c>
      <c r="M667" s="1">
        <f t="shared" si="127"/>
        <v>0</v>
      </c>
    </row>
    <row r="668" spans="1:30" s="31" customFormat="1" ht="21.6" customHeight="1" x14ac:dyDescent="0.2">
      <c r="A668" s="78"/>
      <c r="B668" s="78"/>
      <c r="C668" s="81"/>
      <c r="D668" s="108"/>
      <c r="E668" s="109"/>
      <c r="F668" s="109"/>
      <c r="G668" s="22" t="s">
        <v>33</v>
      </c>
      <c r="H668" s="1">
        <f t="shared" si="126"/>
        <v>0</v>
      </c>
      <c r="I668" s="1">
        <f t="shared" si="127"/>
        <v>0</v>
      </c>
      <c r="J668" s="1">
        <f t="shared" si="127"/>
        <v>0</v>
      </c>
      <c r="K668" s="1">
        <f t="shared" si="127"/>
        <v>0</v>
      </c>
      <c r="L668" s="1">
        <f t="shared" si="127"/>
        <v>0</v>
      </c>
      <c r="M668" s="1">
        <f t="shared" si="127"/>
        <v>0</v>
      </c>
    </row>
    <row r="669" spans="1:30" s="31" customFormat="1" ht="110.25" hidden="1" x14ac:dyDescent="0.2">
      <c r="A669" s="78" t="s">
        <v>101</v>
      </c>
      <c r="B669" s="78"/>
      <c r="C669" s="79"/>
      <c r="D669" s="108"/>
      <c r="E669" s="109"/>
      <c r="F669" s="109"/>
      <c r="G669" s="22" t="s">
        <v>71</v>
      </c>
      <c r="H669" s="19">
        <f t="shared" ref="H669:M669" si="128">H670+H671+H672+H673+H674+H675+H676+H677+H678+H679+H680</f>
        <v>0</v>
      </c>
      <c r="I669" s="19">
        <f t="shared" si="128"/>
        <v>0</v>
      </c>
      <c r="J669" s="19">
        <f t="shared" si="128"/>
        <v>0</v>
      </c>
      <c r="K669" s="19">
        <f t="shared" si="128"/>
        <v>0</v>
      </c>
      <c r="L669" s="19">
        <f t="shared" si="128"/>
        <v>0</v>
      </c>
      <c r="M669" s="19">
        <f t="shared" si="128"/>
        <v>0</v>
      </c>
    </row>
    <row r="670" spans="1:30" s="31" customFormat="1" ht="15.75" hidden="1" x14ac:dyDescent="0.2">
      <c r="A670" s="78"/>
      <c r="B670" s="78"/>
      <c r="C670" s="80"/>
      <c r="D670" s="108"/>
      <c r="E670" s="109"/>
      <c r="F670" s="109"/>
      <c r="G670" s="22" t="s">
        <v>0</v>
      </c>
      <c r="H670" s="1">
        <f>J670+K670+L670+M670</f>
        <v>0</v>
      </c>
      <c r="I670" s="1">
        <f>I682</f>
        <v>0</v>
      </c>
      <c r="J670" s="1">
        <f>J682</f>
        <v>0</v>
      </c>
      <c r="K670" s="1">
        <f t="shared" ref="K670:AD670" si="129">K682</f>
        <v>0</v>
      </c>
      <c r="L670" s="1">
        <f t="shared" si="129"/>
        <v>0</v>
      </c>
      <c r="M670" s="1">
        <f t="shared" si="129"/>
        <v>0</v>
      </c>
      <c r="N670" s="1">
        <f t="shared" si="129"/>
        <v>0</v>
      </c>
      <c r="O670" s="1">
        <f t="shared" si="129"/>
        <v>0</v>
      </c>
      <c r="P670" s="1">
        <f t="shared" si="129"/>
        <v>0</v>
      </c>
      <c r="Q670" s="1">
        <f t="shared" si="129"/>
        <v>0</v>
      </c>
      <c r="R670" s="1">
        <f t="shared" si="129"/>
        <v>0</v>
      </c>
      <c r="S670" s="1">
        <f t="shared" si="129"/>
        <v>0</v>
      </c>
      <c r="T670" s="1">
        <f t="shared" si="129"/>
        <v>0</v>
      </c>
      <c r="U670" s="1">
        <f t="shared" si="129"/>
        <v>0</v>
      </c>
      <c r="V670" s="1">
        <f t="shared" si="129"/>
        <v>0</v>
      </c>
      <c r="W670" s="1">
        <f t="shared" si="129"/>
        <v>0</v>
      </c>
      <c r="X670" s="1">
        <f t="shared" si="129"/>
        <v>0</v>
      </c>
      <c r="Y670" s="1">
        <f t="shared" si="129"/>
        <v>0</v>
      </c>
      <c r="Z670" s="1">
        <f t="shared" si="129"/>
        <v>0</v>
      </c>
      <c r="AA670" s="1">
        <f t="shared" si="129"/>
        <v>0</v>
      </c>
      <c r="AB670" s="1">
        <f t="shared" si="129"/>
        <v>0</v>
      </c>
      <c r="AC670" s="1">
        <f t="shared" si="129"/>
        <v>0</v>
      </c>
      <c r="AD670" s="1">
        <f t="shared" si="129"/>
        <v>0</v>
      </c>
    </row>
    <row r="671" spans="1:30" ht="15.75" hidden="1" x14ac:dyDescent="0.2">
      <c r="A671" s="78"/>
      <c r="B671" s="78"/>
      <c r="C671" s="80"/>
      <c r="D671" s="108"/>
      <c r="E671" s="109"/>
      <c r="F671" s="109"/>
      <c r="G671" s="22" t="s">
        <v>5</v>
      </c>
      <c r="H671" s="1">
        <f>J671+K671+L671+M671</f>
        <v>0</v>
      </c>
      <c r="I671" s="1">
        <f t="shared" ref="I671:I680" si="130">I683</f>
        <v>0</v>
      </c>
      <c r="J671" s="1">
        <f t="shared" ref="J671:M680" si="131">J683</f>
        <v>0</v>
      </c>
      <c r="K671" s="1">
        <f t="shared" si="131"/>
        <v>0</v>
      </c>
      <c r="L671" s="1">
        <f t="shared" si="131"/>
        <v>0</v>
      </c>
      <c r="M671" s="1">
        <f t="shared" si="131"/>
        <v>0</v>
      </c>
    </row>
    <row r="672" spans="1:30" ht="15.75" hidden="1" x14ac:dyDescent="0.2">
      <c r="A672" s="78"/>
      <c r="B672" s="78"/>
      <c r="C672" s="80"/>
      <c r="D672" s="108"/>
      <c r="E672" s="109"/>
      <c r="F672" s="109"/>
      <c r="G672" s="22" t="s">
        <v>1</v>
      </c>
      <c r="H672" s="1">
        <f t="shared" ref="H672:H680" si="132">J672+K672+L672+M672</f>
        <v>0</v>
      </c>
      <c r="I672" s="1">
        <f t="shared" si="130"/>
        <v>0</v>
      </c>
      <c r="J672" s="1">
        <f t="shared" si="131"/>
        <v>0</v>
      </c>
      <c r="K672" s="1">
        <f t="shared" si="131"/>
        <v>0</v>
      </c>
      <c r="L672" s="1">
        <f t="shared" si="131"/>
        <v>0</v>
      </c>
      <c r="M672" s="1">
        <f t="shared" si="131"/>
        <v>0</v>
      </c>
    </row>
    <row r="673" spans="1:14" ht="15.75" hidden="1" x14ac:dyDescent="0.2">
      <c r="A673" s="78"/>
      <c r="B673" s="78"/>
      <c r="C673" s="80"/>
      <c r="D673" s="108"/>
      <c r="E673" s="109"/>
      <c r="F673" s="109"/>
      <c r="G673" s="22" t="s">
        <v>2</v>
      </c>
      <c r="H673" s="1">
        <f t="shared" si="132"/>
        <v>0</v>
      </c>
      <c r="I673" s="1">
        <f t="shared" si="130"/>
        <v>0</v>
      </c>
      <c r="J673" s="1">
        <f t="shared" si="131"/>
        <v>0</v>
      </c>
      <c r="K673" s="1">
        <f t="shared" si="131"/>
        <v>0</v>
      </c>
      <c r="L673" s="1">
        <f t="shared" si="131"/>
        <v>0</v>
      </c>
      <c r="M673" s="1">
        <f t="shared" si="131"/>
        <v>0</v>
      </c>
    </row>
    <row r="674" spans="1:14" ht="15.75" hidden="1" x14ac:dyDescent="0.2">
      <c r="A674" s="78"/>
      <c r="B674" s="78"/>
      <c r="C674" s="80"/>
      <c r="D674" s="108"/>
      <c r="E674" s="109"/>
      <c r="F674" s="109"/>
      <c r="G674" s="22" t="s">
        <v>3</v>
      </c>
      <c r="H674" s="1">
        <f t="shared" si="132"/>
        <v>0</v>
      </c>
      <c r="I674" s="1">
        <f t="shared" si="130"/>
        <v>0</v>
      </c>
      <c r="J674" s="1">
        <f t="shared" si="131"/>
        <v>0</v>
      </c>
      <c r="K674" s="1">
        <f t="shared" si="131"/>
        <v>0</v>
      </c>
      <c r="L674" s="1">
        <f t="shared" si="131"/>
        <v>0</v>
      </c>
      <c r="M674" s="1">
        <f t="shared" si="131"/>
        <v>0</v>
      </c>
    </row>
    <row r="675" spans="1:14" ht="15.75" hidden="1" x14ac:dyDescent="0.2">
      <c r="A675" s="78"/>
      <c r="B675" s="78"/>
      <c r="C675" s="80"/>
      <c r="D675" s="108"/>
      <c r="E675" s="109"/>
      <c r="F675" s="109"/>
      <c r="G675" s="22" t="s">
        <v>4</v>
      </c>
      <c r="H675" s="1">
        <f t="shared" si="132"/>
        <v>0</v>
      </c>
      <c r="I675" s="1">
        <f t="shared" si="130"/>
        <v>0</v>
      </c>
      <c r="J675" s="1">
        <f t="shared" si="131"/>
        <v>0</v>
      </c>
      <c r="K675" s="1">
        <f t="shared" si="131"/>
        <v>0</v>
      </c>
      <c r="L675" s="1">
        <f t="shared" si="131"/>
        <v>0</v>
      </c>
      <c r="M675" s="1">
        <f t="shared" si="131"/>
        <v>0</v>
      </c>
    </row>
    <row r="676" spans="1:14" ht="15.75" hidden="1" x14ac:dyDescent="0.2">
      <c r="A676" s="78"/>
      <c r="B676" s="78"/>
      <c r="C676" s="80"/>
      <c r="D676" s="108"/>
      <c r="E676" s="109"/>
      <c r="F676" s="109"/>
      <c r="G676" s="22" t="s">
        <v>23</v>
      </c>
      <c r="H676" s="1">
        <f>J676+K676+L676+M676</f>
        <v>0</v>
      </c>
      <c r="I676" s="1">
        <f t="shared" si="130"/>
        <v>0</v>
      </c>
      <c r="J676" s="1">
        <f t="shared" si="131"/>
        <v>0</v>
      </c>
      <c r="K676" s="1">
        <f t="shared" si="131"/>
        <v>0</v>
      </c>
      <c r="L676" s="1">
        <f t="shared" si="131"/>
        <v>0</v>
      </c>
      <c r="M676" s="1">
        <f t="shared" si="131"/>
        <v>0</v>
      </c>
    </row>
    <row r="677" spans="1:14" ht="15.75" hidden="1" x14ac:dyDescent="0.2">
      <c r="A677" s="78"/>
      <c r="B677" s="78"/>
      <c r="C677" s="80"/>
      <c r="D677" s="108"/>
      <c r="E677" s="109"/>
      <c r="F677" s="109"/>
      <c r="G677" s="22" t="s">
        <v>30</v>
      </c>
      <c r="H677" s="1">
        <f t="shared" si="132"/>
        <v>0</v>
      </c>
      <c r="I677" s="1">
        <f t="shared" si="130"/>
        <v>0</v>
      </c>
      <c r="J677" s="1">
        <f t="shared" si="131"/>
        <v>0</v>
      </c>
      <c r="K677" s="1">
        <f t="shared" si="131"/>
        <v>0</v>
      </c>
      <c r="L677" s="1">
        <f t="shared" si="131"/>
        <v>0</v>
      </c>
      <c r="M677" s="1">
        <f t="shared" si="131"/>
        <v>0</v>
      </c>
    </row>
    <row r="678" spans="1:14" ht="15.75" hidden="1" x14ac:dyDescent="0.2">
      <c r="A678" s="78"/>
      <c r="B678" s="78"/>
      <c r="C678" s="80"/>
      <c r="D678" s="108"/>
      <c r="E678" s="109"/>
      <c r="F678" s="109"/>
      <c r="G678" s="22" t="s">
        <v>31</v>
      </c>
      <c r="H678" s="1">
        <f t="shared" si="132"/>
        <v>0</v>
      </c>
      <c r="I678" s="1">
        <f t="shared" si="130"/>
        <v>0</v>
      </c>
      <c r="J678" s="1">
        <f t="shared" si="131"/>
        <v>0</v>
      </c>
      <c r="K678" s="1">
        <f t="shared" si="131"/>
        <v>0</v>
      </c>
      <c r="L678" s="1">
        <f t="shared" si="131"/>
        <v>0</v>
      </c>
      <c r="M678" s="1">
        <f t="shared" si="131"/>
        <v>0</v>
      </c>
    </row>
    <row r="679" spans="1:14" ht="15.75" hidden="1" x14ac:dyDescent="0.2">
      <c r="A679" s="78"/>
      <c r="B679" s="78"/>
      <c r="C679" s="80"/>
      <c r="D679" s="108"/>
      <c r="E679" s="109"/>
      <c r="F679" s="109"/>
      <c r="G679" s="22" t="s">
        <v>32</v>
      </c>
      <c r="H679" s="1">
        <f t="shared" si="132"/>
        <v>0</v>
      </c>
      <c r="I679" s="1">
        <f t="shared" si="130"/>
        <v>0</v>
      </c>
      <c r="J679" s="1">
        <f t="shared" si="131"/>
        <v>0</v>
      </c>
      <c r="K679" s="1">
        <f t="shared" si="131"/>
        <v>0</v>
      </c>
      <c r="L679" s="1">
        <f t="shared" si="131"/>
        <v>0</v>
      </c>
      <c r="M679" s="1">
        <f t="shared" si="131"/>
        <v>0</v>
      </c>
    </row>
    <row r="680" spans="1:14" ht="19.899999999999999" hidden="1" customHeight="1" x14ac:dyDescent="0.2">
      <c r="A680" s="78"/>
      <c r="B680" s="78"/>
      <c r="C680" s="81"/>
      <c r="D680" s="108"/>
      <c r="E680" s="109"/>
      <c r="F680" s="109"/>
      <c r="G680" s="22" t="s">
        <v>33</v>
      </c>
      <c r="H680" s="1">
        <f t="shared" si="132"/>
        <v>0</v>
      </c>
      <c r="I680" s="1">
        <f t="shared" si="130"/>
        <v>0</v>
      </c>
      <c r="J680" s="1">
        <f t="shared" si="131"/>
        <v>0</v>
      </c>
      <c r="K680" s="1">
        <f t="shared" si="131"/>
        <v>0</v>
      </c>
      <c r="L680" s="1">
        <f t="shared" si="131"/>
        <v>0</v>
      </c>
      <c r="M680" s="1">
        <f t="shared" si="131"/>
        <v>0</v>
      </c>
      <c r="N680" s="17"/>
    </row>
    <row r="681" spans="1:14" ht="102" hidden="1" customHeight="1" x14ac:dyDescent="0.2">
      <c r="A681" s="78" t="s">
        <v>109</v>
      </c>
      <c r="B681" s="78" t="s">
        <v>12</v>
      </c>
      <c r="C681" s="78" t="s">
        <v>114</v>
      </c>
      <c r="D681" s="78" t="s">
        <v>68</v>
      </c>
      <c r="E681" s="78" t="s">
        <v>29</v>
      </c>
      <c r="F681" s="109" t="s">
        <v>153</v>
      </c>
      <c r="G681" s="22" t="s">
        <v>72</v>
      </c>
      <c r="H681" s="19">
        <f t="shared" ref="H681:M681" si="133">H682+H683+H684+H685+H686+H687+H688+H689+H690+H691+H692</f>
        <v>0</v>
      </c>
      <c r="I681" s="19">
        <f t="shared" si="133"/>
        <v>0</v>
      </c>
      <c r="J681" s="19">
        <f t="shared" si="133"/>
        <v>0</v>
      </c>
      <c r="K681" s="19">
        <f t="shared" si="133"/>
        <v>0</v>
      </c>
      <c r="L681" s="19">
        <f t="shared" si="133"/>
        <v>0</v>
      </c>
      <c r="M681" s="19">
        <f t="shared" si="133"/>
        <v>0</v>
      </c>
      <c r="N681" s="53"/>
    </row>
    <row r="682" spans="1:14" ht="19.899999999999999" hidden="1" customHeight="1" x14ac:dyDescent="0.2">
      <c r="A682" s="78"/>
      <c r="B682" s="78"/>
      <c r="C682" s="78"/>
      <c r="D682" s="78"/>
      <c r="E682" s="78"/>
      <c r="F682" s="109"/>
      <c r="G682" s="22" t="s">
        <v>0</v>
      </c>
      <c r="H682" s="1">
        <f>J682+K682+L682+M682</f>
        <v>0</v>
      </c>
      <c r="I682" s="1">
        <v>0</v>
      </c>
      <c r="J682" s="1">
        <v>0</v>
      </c>
      <c r="K682" s="1">
        <v>0</v>
      </c>
      <c r="L682" s="1">
        <v>0</v>
      </c>
      <c r="M682" s="1">
        <v>0</v>
      </c>
      <c r="N682" s="53"/>
    </row>
    <row r="683" spans="1:14" ht="19.899999999999999" hidden="1" customHeight="1" x14ac:dyDescent="0.2">
      <c r="A683" s="78"/>
      <c r="B683" s="78"/>
      <c r="C683" s="78"/>
      <c r="D683" s="78"/>
      <c r="E683" s="78"/>
      <c r="F683" s="109"/>
      <c r="G683" s="22" t="s">
        <v>5</v>
      </c>
      <c r="H683" s="1">
        <f t="shared" ref="H683:H692" si="134">J683+K683+L683+M683</f>
        <v>0</v>
      </c>
      <c r="I683" s="1">
        <v>0</v>
      </c>
      <c r="J683" s="1">
        <v>0</v>
      </c>
      <c r="K683" s="1">
        <v>0</v>
      </c>
      <c r="L683" s="1">
        <v>0</v>
      </c>
      <c r="M683" s="1">
        <v>0</v>
      </c>
      <c r="N683" s="53"/>
    </row>
    <row r="684" spans="1:14" ht="19.899999999999999" hidden="1" customHeight="1" x14ac:dyDescent="0.2">
      <c r="A684" s="78"/>
      <c r="B684" s="78"/>
      <c r="C684" s="78"/>
      <c r="D684" s="78"/>
      <c r="E684" s="78"/>
      <c r="F684" s="109"/>
      <c r="G684" s="22" t="s">
        <v>1</v>
      </c>
      <c r="H684" s="1">
        <f t="shared" si="134"/>
        <v>0</v>
      </c>
      <c r="I684" s="1">
        <v>0</v>
      </c>
      <c r="J684" s="1">
        <v>0</v>
      </c>
      <c r="K684" s="1">
        <v>0</v>
      </c>
      <c r="L684" s="1">
        <v>0</v>
      </c>
      <c r="M684" s="1">
        <v>0</v>
      </c>
      <c r="N684" s="53"/>
    </row>
    <row r="685" spans="1:14" ht="19.899999999999999" hidden="1" customHeight="1" x14ac:dyDescent="0.25">
      <c r="A685" s="78"/>
      <c r="B685" s="78"/>
      <c r="C685" s="78"/>
      <c r="D685" s="78"/>
      <c r="E685" s="78"/>
      <c r="F685" s="109"/>
      <c r="G685" s="22" t="s">
        <v>2</v>
      </c>
      <c r="H685" s="1">
        <f t="shared" si="134"/>
        <v>0</v>
      </c>
      <c r="I685" s="1">
        <v>0</v>
      </c>
      <c r="J685" s="1">
        <v>0</v>
      </c>
      <c r="K685" s="28">
        <v>0</v>
      </c>
      <c r="L685" s="28">
        <v>0</v>
      </c>
      <c r="M685" s="1">
        <v>0</v>
      </c>
      <c r="N685" s="53"/>
    </row>
    <row r="686" spans="1:14" ht="19.899999999999999" hidden="1" customHeight="1" x14ac:dyDescent="0.25">
      <c r="A686" s="78"/>
      <c r="B686" s="78"/>
      <c r="C686" s="78"/>
      <c r="D686" s="78"/>
      <c r="E686" s="78"/>
      <c r="F686" s="109"/>
      <c r="G686" s="22" t="s">
        <v>3</v>
      </c>
      <c r="H686" s="1">
        <f t="shared" si="134"/>
        <v>0</v>
      </c>
      <c r="I686" s="54">
        <v>0</v>
      </c>
      <c r="J686" s="1">
        <v>0</v>
      </c>
      <c r="K686" s="54">
        <v>0</v>
      </c>
      <c r="L686" s="28">
        <v>0</v>
      </c>
      <c r="M686" s="1">
        <v>0</v>
      </c>
      <c r="N686" s="53"/>
    </row>
    <row r="687" spans="1:14" ht="19.899999999999999" hidden="1" customHeight="1" x14ac:dyDescent="0.2">
      <c r="A687" s="78"/>
      <c r="B687" s="78"/>
      <c r="C687" s="78"/>
      <c r="D687" s="78"/>
      <c r="E687" s="78"/>
      <c r="F687" s="109"/>
      <c r="G687" s="22" t="s">
        <v>4</v>
      </c>
      <c r="H687" s="1">
        <f t="shared" si="134"/>
        <v>0</v>
      </c>
      <c r="I687" s="1">
        <v>0</v>
      </c>
      <c r="J687" s="1">
        <v>0</v>
      </c>
      <c r="K687" s="1">
        <v>0</v>
      </c>
      <c r="L687" s="1">
        <v>0</v>
      </c>
      <c r="M687" s="1">
        <v>0</v>
      </c>
      <c r="N687" s="53"/>
    </row>
    <row r="688" spans="1:14" ht="19.899999999999999" hidden="1" customHeight="1" x14ac:dyDescent="0.2">
      <c r="A688" s="78"/>
      <c r="B688" s="78"/>
      <c r="C688" s="78"/>
      <c r="D688" s="78"/>
      <c r="E688" s="78"/>
      <c r="F688" s="109"/>
      <c r="G688" s="22" t="s">
        <v>23</v>
      </c>
      <c r="H688" s="1">
        <f t="shared" ref="H688" si="135">J688+K688+L688+M688</f>
        <v>0</v>
      </c>
      <c r="I688" s="1">
        <v>0</v>
      </c>
      <c r="J688" s="1">
        <v>0</v>
      </c>
      <c r="K688" s="1">
        <v>0</v>
      </c>
      <c r="L688" s="1">
        <v>0</v>
      </c>
      <c r="M688" s="1">
        <v>0</v>
      </c>
      <c r="N688" s="53"/>
    </row>
    <row r="689" spans="1:14" ht="19.899999999999999" hidden="1" customHeight="1" x14ac:dyDescent="0.2">
      <c r="A689" s="78"/>
      <c r="B689" s="78"/>
      <c r="C689" s="78"/>
      <c r="D689" s="78"/>
      <c r="E689" s="78"/>
      <c r="F689" s="109"/>
      <c r="G689" s="22" t="s">
        <v>30</v>
      </c>
      <c r="H689" s="1">
        <f t="shared" si="134"/>
        <v>0</v>
      </c>
      <c r="I689" s="1">
        <v>0</v>
      </c>
      <c r="J689" s="1">
        <v>0</v>
      </c>
      <c r="K689" s="1">
        <v>0</v>
      </c>
      <c r="L689" s="1">
        <f>98.2-11-2.5-57.4-27.3</f>
        <v>0</v>
      </c>
      <c r="M689" s="1">
        <v>0</v>
      </c>
      <c r="N689" s="53"/>
    </row>
    <row r="690" spans="1:14" ht="19.899999999999999" hidden="1" customHeight="1" x14ac:dyDescent="0.2">
      <c r="A690" s="78"/>
      <c r="B690" s="78"/>
      <c r="C690" s="78"/>
      <c r="D690" s="78"/>
      <c r="E690" s="78"/>
      <c r="F690" s="109"/>
      <c r="G690" s="22" t="s">
        <v>31</v>
      </c>
      <c r="H690" s="1">
        <f t="shared" si="134"/>
        <v>0</v>
      </c>
      <c r="I690" s="1">
        <v>0</v>
      </c>
      <c r="J690" s="1">
        <v>0</v>
      </c>
      <c r="K690" s="1">
        <v>0</v>
      </c>
      <c r="L690" s="1">
        <f>416.2-416.2</f>
        <v>0</v>
      </c>
      <c r="M690" s="1">
        <v>0</v>
      </c>
      <c r="N690" s="53"/>
    </row>
    <row r="691" spans="1:14" ht="19.899999999999999" hidden="1" customHeight="1" x14ac:dyDescent="0.2">
      <c r="A691" s="78"/>
      <c r="B691" s="78"/>
      <c r="C691" s="78"/>
      <c r="D691" s="78"/>
      <c r="E691" s="78"/>
      <c r="F691" s="109"/>
      <c r="G691" s="22" t="s">
        <v>32</v>
      </c>
      <c r="H691" s="1">
        <f t="shared" si="134"/>
        <v>0</v>
      </c>
      <c r="I691" s="1">
        <v>0</v>
      </c>
      <c r="J691" s="1">
        <v>0</v>
      </c>
      <c r="K691" s="1">
        <v>0</v>
      </c>
      <c r="L691" s="1">
        <v>0</v>
      </c>
      <c r="M691" s="1">
        <v>0</v>
      </c>
      <c r="N691" s="53"/>
    </row>
    <row r="692" spans="1:14" ht="19.899999999999999" hidden="1" customHeight="1" x14ac:dyDescent="0.2">
      <c r="A692" s="78"/>
      <c r="B692" s="78"/>
      <c r="C692" s="78"/>
      <c r="D692" s="78"/>
      <c r="E692" s="78"/>
      <c r="F692" s="109"/>
      <c r="G692" s="22" t="s">
        <v>33</v>
      </c>
      <c r="H692" s="1">
        <f t="shared" si="134"/>
        <v>0</v>
      </c>
      <c r="I692" s="1">
        <v>0</v>
      </c>
      <c r="J692" s="1">
        <v>0</v>
      </c>
      <c r="K692" s="1">
        <v>0</v>
      </c>
      <c r="L692" s="1">
        <v>0</v>
      </c>
      <c r="M692" s="1">
        <v>0</v>
      </c>
      <c r="N692" s="53"/>
    </row>
    <row r="693" spans="1:14" ht="110.25" x14ac:dyDescent="0.2">
      <c r="A693" s="78" t="s">
        <v>170</v>
      </c>
      <c r="B693" s="78"/>
      <c r="C693" s="78"/>
      <c r="D693" s="91"/>
      <c r="E693" s="78"/>
      <c r="F693" s="109"/>
      <c r="G693" s="22" t="s">
        <v>72</v>
      </c>
      <c r="H693" s="19">
        <f t="shared" ref="H693:M693" si="136">H694+H695+H696+H697+H698+H699+H700+H701+H703+H705+H706</f>
        <v>71929.2</v>
      </c>
      <c r="I693" s="19">
        <f t="shared" si="136"/>
        <v>69600</v>
      </c>
      <c r="J693" s="19">
        <f t="shared" si="136"/>
        <v>0</v>
      </c>
      <c r="K693" s="19">
        <f t="shared" si="136"/>
        <v>67613.399999999994</v>
      </c>
      <c r="L693" s="19">
        <f t="shared" si="136"/>
        <v>4315.8</v>
      </c>
      <c r="M693" s="19">
        <f t="shared" si="136"/>
        <v>0</v>
      </c>
    </row>
    <row r="694" spans="1:14" ht="15.75" x14ac:dyDescent="0.2">
      <c r="A694" s="78"/>
      <c r="B694" s="78"/>
      <c r="C694" s="78"/>
      <c r="D694" s="91"/>
      <c r="E694" s="78"/>
      <c r="F694" s="109"/>
      <c r="G694" s="22" t="s">
        <v>0</v>
      </c>
      <c r="H694" s="1">
        <f>J694+K694+L694+M694</f>
        <v>0</v>
      </c>
      <c r="I694" s="1">
        <f>I708</f>
        <v>0</v>
      </c>
      <c r="J694" s="1">
        <f t="shared" ref="J694:M694" si="137">J708</f>
        <v>0</v>
      </c>
      <c r="K694" s="1">
        <f t="shared" si="137"/>
        <v>0</v>
      </c>
      <c r="L694" s="1">
        <f t="shared" si="137"/>
        <v>0</v>
      </c>
      <c r="M694" s="1">
        <f t="shared" si="137"/>
        <v>0</v>
      </c>
    </row>
    <row r="695" spans="1:14" ht="25.5" customHeight="1" x14ac:dyDescent="0.2">
      <c r="A695" s="78"/>
      <c r="B695" s="78"/>
      <c r="C695" s="78"/>
      <c r="D695" s="91"/>
      <c r="E695" s="78"/>
      <c r="F695" s="109"/>
      <c r="G695" s="22" t="s">
        <v>5</v>
      </c>
      <c r="H695" s="1">
        <f t="shared" ref="H695:H706" si="138">J695+K695+L695+M695</f>
        <v>0</v>
      </c>
      <c r="I695" s="1">
        <f t="shared" ref="I695:M701" si="139">I709</f>
        <v>0</v>
      </c>
      <c r="J695" s="1">
        <f t="shared" si="139"/>
        <v>0</v>
      </c>
      <c r="K695" s="1">
        <f t="shared" si="139"/>
        <v>0</v>
      </c>
      <c r="L695" s="1">
        <f t="shared" si="139"/>
        <v>0</v>
      </c>
      <c r="M695" s="1">
        <f t="shared" si="139"/>
        <v>0</v>
      </c>
    </row>
    <row r="696" spans="1:14" ht="15.75" x14ac:dyDescent="0.2">
      <c r="A696" s="78"/>
      <c r="B696" s="78"/>
      <c r="C696" s="78"/>
      <c r="D696" s="91"/>
      <c r="E696" s="78"/>
      <c r="F696" s="109"/>
      <c r="G696" s="22" t="s">
        <v>1</v>
      </c>
      <c r="H696" s="1">
        <f t="shared" si="138"/>
        <v>0</v>
      </c>
      <c r="I696" s="1">
        <f t="shared" si="139"/>
        <v>0</v>
      </c>
      <c r="J696" s="1">
        <f t="shared" si="139"/>
        <v>0</v>
      </c>
      <c r="K696" s="1">
        <f t="shared" si="139"/>
        <v>0</v>
      </c>
      <c r="L696" s="1">
        <f t="shared" si="139"/>
        <v>0</v>
      </c>
      <c r="M696" s="1">
        <f t="shared" si="139"/>
        <v>0</v>
      </c>
    </row>
    <row r="697" spans="1:14" ht="15.75" x14ac:dyDescent="0.2">
      <c r="A697" s="78"/>
      <c r="B697" s="78"/>
      <c r="C697" s="78"/>
      <c r="D697" s="91"/>
      <c r="E697" s="78"/>
      <c r="F697" s="109"/>
      <c r="G697" s="22" t="s">
        <v>2</v>
      </c>
      <c r="H697" s="1">
        <f t="shared" si="138"/>
        <v>0</v>
      </c>
      <c r="I697" s="1">
        <f t="shared" si="139"/>
        <v>0</v>
      </c>
      <c r="J697" s="1">
        <f t="shared" si="139"/>
        <v>0</v>
      </c>
      <c r="K697" s="1">
        <f t="shared" si="139"/>
        <v>0</v>
      </c>
      <c r="L697" s="1">
        <f t="shared" si="139"/>
        <v>0</v>
      </c>
      <c r="M697" s="1">
        <f t="shared" si="139"/>
        <v>0</v>
      </c>
    </row>
    <row r="698" spans="1:14" ht="15.75" x14ac:dyDescent="0.2">
      <c r="A698" s="78"/>
      <c r="B698" s="78"/>
      <c r="C698" s="78"/>
      <c r="D698" s="91"/>
      <c r="E698" s="78"/>
      <c r="F698" s="109"/>
      <c r="G698" s="22" t="s">
        <v>3</v>
      </c>
      <c r="H698" s="1">
        <f t="shared" si="138"/>
        <v>0</v>
      </c>
      <c r="I698" s="1">
        <f t="shared" si="139"/>
        <v>0</v>
      </c>
      <c r="J698" s="1">
        <f t="shared" si="139"/>
        <v>0</v>
      </c>
      <c r="K698" s="1">
        <f t="shared" si="139"/>
        <v>0</v>
      </c>
      <c r="L698" s="1">
        <f t="shared" si="139"/>
        <v>0</v>
      </c>
      <c r="M698" s="1">
        <f t="shared" si="139"/>
        <v>0</v>
      </c>
    </row>
    <row r="699" spans="1:14" ht="15.75" x14ac:dyDescent="0.2">
      <c r="A699" s="78"/>
      <c r="B699" s="78"/>
      <c r="C699" s="78"/>
      <c r="D699" s="91"/>
      <c r="E699" s="78"/>
      <c r="F699" s="109"/>
      <c r="G699" s="22" t="s">
        <v>4</v>
      </c>
      <c r="H699" s="1">
        <f t="shared" si="138"/>
        <v>0</v>
      </c>
      <c r="I699" s="1">
        <f t="shared" si="139"/>
        <v>0</v>
      </c>
      <c r="J699" s="1">
        <f t="shared" si="139"/>
        <v>0</v>
      </c>
      <c r="K699" s="1">
        <f t="shared" si="139"/>
        <v>0</v>
      </c>
      <c r="L699" s="1">
        <f t="shared" si="139"/>
        <v>0</v>
      </c>
      <c r="M699" s="1">
        <f t="shared" si="139"/>
        <v>0</v>
      </c>
    </row>
    <row r="700" spans="1:14" ht="15.75" x14ac:dyDescent="0.2">
      <c r="A700" s="78"/>
      <c r="B700" s="78"/>
      <c r="C700" s="78"/>
      <c r="D700" s="91"/>
      <c r="E700" s="78"/>
      <c r="F700" s="109"/>
      <c r="G700" s="22" t="s">
        <v>23</v>
      </c>
      <c r="H700" s="1">
        <f>K700+L700</f>
        <v>25529.200000000001</v>
      </c>
      <c r="I700" s="1">
        <f t="shared" si="139"/>
        <v>23200</v>
      </c>
      <c r="J700" s="1">
        <f t="shared" si="139"/>
        <v>0</v>
      </c>
      <c r="K700" s="1">
        <f t="shared" si="139"/>
        <v>23997.4</v>
      </c>
      <c r="L700" s="1">
        <f t="shared" si="139"/>
        <v>1531.8</v>
      </c>
      <c r="M700" s="1">
        <f t="shared" si="139"/>
        <v>0</v>
      </c>
    </row>
    <row r="701" spans="1:14" ht="35.25" customHeight="1" x14ac:dyDescent="0.2">
      <c r="A701" s="78"/>
      <c r="B701" s="78"/>
      <c r="C701" s="78"/>
      <c r="D701" s="91"/>
      <c r="E701" s="78"/>
      <c r="F701" s="109"/>
      <c r="G701" s="22" t="s">
        <v>140</v>
      </c>
      <c r="H701" s="1">
        <f>H715</f>
        <v>23200</v>
      </c>
      <c r="I701" s="1">
        <f t="shared" si="139"/>
        <v>23200</v>
      </c>
      <c r="J701" s="1">
        <f t="shared" si="139"/>
        <v>0</v>
      </c>
      <c r="K701" s="1">
        <f>K715</f>
        <v>21808</v>
      </c>
      <c r="L701" s="1">
        <f>L715</f>
        <v>1392</v>
      </c>
      <c r="M701" s="1">
        <f t="shared" si="139"/>
        <v>0</v>
      </c>
    </row>
    <row r="702" spans="1:14" ht="45" x14ac:dyDescent="0.2">
      <c r="A702" s="78"/>
      <c r="B702" s="78"/>
      <c r="C702" s="78"/>
      <c r="D702" s="91"/>
      <c r="E702" s="78"/>
      <c r="F702" s="109"/>
      <c r="G702" s="11" t="s">
        <v>80</v>
      </c>
      <c r="H702" s="27">
        <f t="shared" ref="H702:I702" si="140">H701</f>
        <v>23200</v>
      </c>
      <c r="I702" s="27">
        <f t="shared" si="140"/>
        <v>23200</v>
      </c>
      <c r="J702" s="27">
        <f>J701</f>
        <v>0</v>
      </c>
      <c r="K702" s="27">
        <f>K701</f>
        <v>21808</v>
      </c>
      <c r="L702" s="27">
        <f>L701</f>
        <v>1392</v>
      </c>
      <c r="M702" s="27">
        <f>M701</f>
        <v>0</v>
      </c>
    </row>
    <row r="703" spans="1:14" ht="36" customHeight="1" x14ac:dyDescent="0.2">
      <c r="A703" s="78"/>
      <c r="B703" s="78"/>
      <c r="C703" s="78"/>
      <c r="D703" s="91"/>
      <c r="E703" s="78"/>
      <c r="F703" s="109"/>
      <c r="G703" s="22" t="s">
        <v>178</v>
      </c>
      <c r="H703" s="1">
        <f t="shared" si="138"/>
        <v>23200</v>
      </c>
      <c r="I703" s="1">
        <f t="shared" ref="I703:M703" si="141">I717</f>
        <v>23200</v>
      </c>
      <c r="J703" s="1">
        <f t="shared" si="141"/>
        <v>0</v>
      </c>
      <c r="K703" s="1">
        <f t="shared" si="141"/>
        <v>21808</v>
      </c>
      <c r="L703" s="1">
        <f t="shared" si="141"/>
        <v>1392</v>
      </c>
      <c r="M703" s="1">
        <f t="shared" si="141"/>
        <v>0</v>
      </c>
    </row>
    <row r="704" spans="1:14" ht="45" x14ac:dyDescent="0.2">
      <c r="A704" s="78"/>
      <c r="B704" s="78"/>
      <c r="C704" s="78"/>
      <c r="D704" s="91"/>
      <c r="E704" s="78"/>
      <c r="F704" s="109"/>
      <c r="G704" s="11" t="s">
        <v>80</v>
      </c>
      <c r="H704" s="27">
        <f t="shared" ref="H704:J704" si="142">H703</f>
        <v>23200</v>
      </c>
      <c r="I704" s="27">
        <f t="shared" si="142"/>
        <v>23200</v>
      </c>
      <c r="J704" s="27">
        <f t="shared" si="142"/>
        <v>0</v>
      </c>
      <c r="K704" s="27">
        <f>K703</f>
        <v>21808</v>
      </c>
      <c r="L704" s="27">
        <f>L703</f>
        <v>1392</v>
      </c>
      <c r="M704" s="27">
        <f>M703</f>
        <v>0</v>
      </c>
    </row>
    <row r="705" spans="1:13" ht="15.75" x14ac:dyDescent="0.2">
      <c r="A705" s="78"/>
      <c r="B705" s="78"/>
      <c r="C705" s="78"/>
      <c r="D705" s="91"/>
      <c r="E705" s="78"/>
      <c r="F705" s="109"/>
      <c r="G705" s="22" t="s">
        <v>32</v>
      </c>
      <c r="H705" s="1">
        <f t="shared" si="138"/>
        <v>0</v>
      </c>
      <c r="I705" s="1">
        <f t="shared" ref="I705:M706" si="143">I719</f>
        <v>0</v>
      </c>
      <c r="J705" s="1">
        <f t="shared" si="143"/>
        <v>0</v>
      </c>
      <c r="K705" s="1">
        <f t="shared" si="143"/>
        <v>0</v>
      </c>
      <c r="L705" s="1">
        <f t="shared" si="143"/>
        <v>0</v>
      </c>
      <c r="M705" s="1">
        <f t="shared" si="143"/>
        <v>0</v>
      </c>
    </row>
    <row r="706" spans="1:13" ht="18.600000000000001" customHeight="1" x14ac:dyDescent="0.2">
      <c r="A706" s="78"/>
      <c r="B706" s="78"/>
      <c r="C706" s="78"/>
      <c r="D706" s="91"/>
      <c r="E706" s="78"/>
      <c r="F706" s="109"/>
      <c r="G706" s="22" t="s">
        <v>33</v>
      </c>
      <c r="H706" s="1">
        <f t="shared" si="138"/>
        <v>0</v>
      </c>
      <c r="I706" s="1">
        <f t="shared" si="143"/>
        <v>0</v>
      </c>
      <c r="J706" s="1">
        <f t="shared" si="143"/>
        <v>0</v>
      </c>
      <c r="K706" s="1">
        <f t="shared" si="143"/>
        <v>0</v>
      </c>
      <c r="L706" s="1">
        <f t="shared" si="143"/>
        <v>0</v>
      </c>
      <c r="M706" s="1">
        <f t="shared" si="143"/>
        <v>0</v>
      </c>
    </row>
    <row r="707" spans="1:13" ht="96" customHeight="1" x14ac:dyDescent="0.2">
      <c r="A707" s="78" t="s">
        <v>169</v>
      </c>
      <c r="B707" s="78" t="s">
        <v>36</v>
      </c>
      <c r="C707" s="78" t="s">
        <v>114</v>
      </c>
      <c r="D707" s="95">
        <v>23200</v>
      </c>
      <c r="E707" s="79" t="s">
        <v>29</v>
      </c>
      <c r="F707" s="109" t="s">
        <v>179</v>
      </c>
      <c r="G707" s="22" t="s">
        <v>72</v>
      </c>
      <c r="H707" s="19">
        <f>H708+H709+H710+H711+H712+H713+H714+H715+H717+H719+H720</f>
        <v>71929.2</v>
      </c>
      <c r="I707" s="19">
        <f t="shared" ref="I707:M707" si="144">I708+I709+I710+I711+I712+I713+I714+I715+I717+I719+I720</f>
        <v>69600</v>
      </c>
      <c r="J707" s="19">
        <f t="shared" si="144"/>
        <v>0</v>
      </c>
      <c r="K707" s="19">
        <f t="shared" si="144"/>
        <v>67613.399999999994</v>
      </c>
      <c r="L707" s="19">
        <f t="shared" si="144"/>
        <v>4315.8</v>
      </c>
      <c r="M707" s="19">
        <f t="shared" si="144"/>
        <v>0</v>
      </c>
    </row>
    <row r="708" spans="1:13" ht="15.75" customHeight="1" x14ac:dyDescent="0.2">
      <c r="A708" s="78"/>
      <c r="B708" s="78"/>
      <c r="C708" s="78"/>
      <c r="D708" s="96"/>
      <c r="E708" s="80"/>
      <c r="F708" s="109"/>
      <c r="G708" s="22" t="s">
        <v>0</v>
      </c>
      <c r="H708" s="1">
        <f>J708+K708+L708</f>
        <v>0</v>
      </c>
      <c r="I708" s="1">
        <v>0</v>
      </c>
      <c r="J708" s="1">
        <v>0</v>
      </c>
      <c r="K708" s="1">
        <v>0</v>
      </c>
      <c r="L708" s="1">
        <v>0</v>
      </c>
      <c r="M708" s="1">
        <v>0</v>
      </c>
    </row>
    <row r="709" spans="1:13" ht="15.75" customHeight="1" x14ac:dyDescent="0.2">
      <c r="A709" s="78"/>
      <c r="B709" s="78"/>
      <c r="C709" s="78"/>
      <c r="D709" s="96"/>
      <c r="E709" s="80"/>
      <c r="F709" s="109"/>
      <c r="G709" s="22" t="s">
        <v>5</v>
      </c>
      <c r="H709" s="1">
        <f t="shared" ref="H709:H720" si="145">J709+K709+L709</f>
        <v>0</v>
      </c>
      <c r="I709" s="1">
        <v>0</v>
      </c>
      <c r="J709" s="1">
        <v>0</v>
      </c>
      <c r="K709" s="1">
        <v>0</v>
      </c>
      <c r="L709" s="1">
        <v>0</v>
      </c>
      <c r="M709" s="1">
        <v>0</v>
      </c>
    </row>
    <row r="710" spans="1:13" ht="15.75" customHeight="1" x14ac:dyDescent="0.2">
      <c r="A710" s="78"/>
      <c r="B710" s="78"/>
      <c r="C710" s="78"/>
      <c r="D710" s="96"/>
      <c r="E710" s="80"/>
      <c r="F710" s="109"/>
      <c r="G710" s="22" t="s">
        <v>1</v>
      </c>
      <c r="H710" s="1">
        <f t="shared" si="145"/>
        <v>0</v>
      </c>
      <c r="I710" s="1">
        <v>0</v>
      </c>
      <c r="J710" s="1">
        <v>0</v>
      </c>
      <c r="K710" s="1">
        <v>0</v>
      </c>
      <c r="L710" s="1">
        <v>0</v>
      </c>
      <c r="M710" s="1">
        <v>0</v>
      </c>
    </row>
    <row r="711" spans="1:13" ht="15.75" customHeight="1" x14ac:dyDescent="0.25">
      <c r="A711" s="78"/>
      <c r="B711" s="78"/>
      <c r="C711" s="78"/>
      <c r="D711" s="96"/>
      <c r="E711" s="80"/>
      <c r="F711" s="109"/>
      <c r="G711" s="22" t="s">
        <v>2</v>
      </c>
      <c r="H711" s="1">
        <f t="shared" si="145"/>
        <v>0</v>
      </c>
      <c r="I711" s="1">
        <v>0</v>
      </c>
      <c r="J711" s="1">
        <v>0</v>
      </c>
      <c r="K711" s="28">
        <v>0</v>
      </c>
      <c r="L711" s="28">
        <v>0</v>
      </c>
      <c r="M711" s="1">
        <v>0</v>
      </c>
    </row>
    <row r="712" spans="1:13" ht="15.75" customHeight="1" x14ac:dyDescent="0.2">
      <c r="A712" s="78"/>
      <c r="B712" s="78"/>
      <c r="C712" s="78"/>
      <c r="D712" s="96"/>
      <c r="E712" s="80"/>
      <c r="F712" s="109"/>
      <c r="G712" s="22" t="s">
        <v>3</v>
      </c>
      <c r="H712" s="19">
        <f t="shared" si="145"/>
        <v>0</v>
      </c>
      <c r="I712" s="1">
        <v>0</v>
      </c>
      <c r="J712" s="19">
        <v>0</v>
      </c>
      <c r="K712" s="55">
        <v>0</v>
      </c>
      <c r="L712" s="1">
        <v>0</v>
      </c>
      <c r="M712" s="1">
        <v>0</v>
      </c>
    </row>
    <row r="713" spans="1:13" ht="15.75" customHeight="1" x14ac:dyDescent="0.2">
      <c r="A713" s="78"/>
      <c r="B713" s="78"/>
      <c r="C713" s="78"/>
      <c r="D713" s="96"/>
      <c r="E713" s="80"/>
      <c r="F713" s="109"/>
      <c r="G713" s="22" t="s">
        <v>4</v>
      </c>
      <c r="H713" s="19">
        <f t="shared" si="145"/>
        <v>0</v>
      </c>
      <c r="I713" s="19">
        <v>0</v>
      </c>
      <c r="J713" s="19">
        <v>0</v>
      </c>
      <c r="K713" s="19">
        <v>0</v>
      </c>
      <c r="L713" s="19">
        <v>0</v>
      </c>
      <c r="M713" s="1">
        <v>0</v>
      </c>
    </row>
    <row r="714" spans="1:13" ht="15.75" customHeight="1" x14ac:dyDescent="0.2">
      <c r="A714" s="78"/>
      <c r="B714" s="78"/>
      <c r="C714" s="78"/>
      <c r="D714" s="96"/>
      <c r="E714" s="80"/>
      <c r="F714" s="109"/>
      <c r="G714" s="22" t="s">
        <v>23</v>
      </c>
      <c r="H714" s="1">
        <f t="shared" si="145"/>
        <v>25529.200000000001</v>
      </c>
      <c r="I714" s="1">
        <v>23200</v>
      </c>
      <c r="J714" s="1">
        <v>0</v>
      </c>
      <c r="K714" s="1">
        <v>23997.4</v>
      </c>
      <c r="L714" s="1">
        <v>1531.8</v>
      </c>
      <c r="M714" s="1">
        <v>0</v>
      </c>
    </row>
    <row r="715" spans="1:13" ht="37.5" customHeight="1" x14ac:dyDescent="0.2">
      <c r="A715" s="78"/>
      <c r="B715" s="78"/>
      <c r="C715" s="78"/>
      <c r="D715" s="96"/>
      <c r="E715" s="80"/>
      <c r="F715" s="109"/>
      <c r="G715" s="22" t="s">
        <v>140</v>
      </c>
      <c r="H715" s="1">
        <f t="shared" si="145"/>
        <v>23200</v>
      </c>
      <c r="I715" s="1">
        <v>23200</v>
      </c>
      <c r="J715" s="1">
        <v>0</v>
      </c>
      <c r="K715" s="1">
        <v>21808</v>
      </c>
      <c r="L715" s="1">
        <v>1392</v>
      </c>
      <c r="M715" s="1">
        <v>0</v>
      </c>
    </row>
    <row r="716" spans="1:13" ht="31.5" customHeight="1" x14ac:dyDescent="0.2">
      <c r="A716" s="78"/>
      <c r="B716" s="78"/>
      <c r="C716" s="78"/>
      <c r="D716" s="96"/>
      <c r="E716" s="80"/>
      <c r="F716" s="109"/>
      <c r="G716" s="11" t="s">
        <v>80</v>
      </c>
      <c r="H716" s="27">
        <f>H715</f>
        <v>23200</v>
      </c>
      <c r="I716" s="27">
        <f t="shared" ref="I716:M716" si="146">I715</f>
        <v>23200</v>
      </c>
      <c r="J716" s="27">
        <f t="shared" si="146"/>
        <v>0</v>
      </c>
      <c r="K716" s="27">
        <f t="shared" si="146"/>
        <v>21808</v>
      </c>
      <c r="L716" s="27">
        <f t="shared" si="146"/>
        <v>1392</v>
      </c>
      <c r="M716" s="27">
        <f t="shared" si="146"/>
        <v>0</v>
      </c>
    </row>
    <row r="717" spans="1:13" ht="33" customHeight="1" x14ac:dyDescent="0.2">
      <c r="A717" s="78"/>
      <c r="B717" s="78"/>
      <c r="C717" s="78"/>
      <c r="D717" s="96"/>
      <c r="E717" s="80"/>
      <c r="F717" s="109"/>
      <c r="G717" s="22" t="s">
        <v>178</v>
      </c>
      <c r="H717" s="1">
        <f t="shared" si="145"/>
        <v>23200</v>
      </c>
      <c r="I717" s="1">
        <f>I718</f>
        <v>23200</v>
      </c>
      <c r="J717" s="1">
        <v>0</v>
      </c>
      <c r="K717" s="1">
        <f>K718</f>
        <v>21808</v>
      </c>
      <c r="L717" s="1">
        <f>L718</f>
        <v>1392</v>
      </c>
      <c r="M717" s="1">
        <v>0</v>
      </c>
    </row>
    <row r="718" spans="1:13" ht="36" customHeight="1" x14ac:dyDescent="0.2">
      <c r="A718" s="78"/>
      <c r="B718" s="78"/>
      <c r="C718" s="78"/>
      <c r="D718" s="96"/>
      <c r="E718" s="80"/>
      <c r="F718" s="109"/>
      <c r="G718" s="11" t="s">
        <v>80</v>
      </c>
      <c r="H718" s="27">
        <f t="shared" si="145"/>
        <v>23200</v>
      </c>
      <c r="I718" s="27">
        <f>H718</f>
        <v>23200</v>
      </c>
      <c r="J718" s="27">
        <v>0</v>
      </c>
      <c r="K718" s="27">
        <v>21808</v>
      </c>
      <c r="L718" s="27">
        <v>1392</v>
      </c>
      <c r="M718" s="27">
        <v>0</v>
      </c>
    </row>
    <row r="719" spans="1:13" ht="15.75" customHeight="1" x14ac:dyDescent="0.2">
      <c r="A719" s="78"/>
      <c r="B719" s="78"/>
      <c r="C719" s="78"/>
      <c r="D719" s="96"/>
      <c r="E719" s="80"/>
      <c r="F719" s="109"/>
      <c r="G719" s="22" t="s">
        <v>32</v>
      </c>
      <c r="H719" s="1">
        <f t="shared" si="145"/>
        <v>0</v>
      </c>
      <c r="I719" s="1">
        <v>0</v>
      </c>
      <c r="J719" s="1">
        <v>0</v>
      </c>
      <c r="K719" s="1">
        <v>0</v>
      </c>
      <c r="L719" s="1">
        <v>0</v>
      </c>
      <c r="M719" s="1">
        <v>0</v>
      </c>
    </row>
    <row r="720" spans="1:13" ht="15.75" customHeight="1" x14ac:dyDescent="0.2">
      <c r="A720" s="78"/>
      <c r="B720" s="78"/>
      <c r="C720" s="78"/>
      <c r="D720" s="97"/>
      <c r="E720" s="81"/>
      <c r="F720" s="109"/>
      <c r="G720" s="22" t="s">
        <v>33</v>
      </c>
      <c r="H720" s="17">
        <f t="shared" si="145"/>
        <v>0</v>
      </c>
      <c r="I720" s="17">
        <v>0</v>
      </c>
      <c r="J720" s="17">
        <v>0</v>
      </c>
      <c r="K720" s="17">
        <v>0</v>
      </c>
      <c r="L720" s="17">
        <v>0</v>
      </c>
      <c r="M720" s="17">
        <v>0</v>
      </c>
    </row>
    <row r="721" spans="1:35" ht="22.9" customHeight="1" x14ac:dyDescent="0.2">
      <c r="A721" s="102" t="s">
        <v>73</v>
      </c>
      <c r="B721" s="103"/>
      <c r="C721" s="103"/>
      <c r="D721" s="103"/>
      <c r="E721" s="103"/>
      <c r="F721" s="103"/>
      <c r="G721" s="103"/>
      <c r="H721" s="103"/>
      <c r="I721" s="103"/>
      <c r="J721" s="103"/>
      <c r="K721" s="103"/>
      <c r="L721" s="103"/>
      <c r="M721" s="104"/>
    </row>
    <row r="722" spans="1:35" ht="99.75" customHeight="1" x14ac:dyDescent="0.2">
      <c r="A722" s="78" t="s">
        <v>48</v>
      </c>
      <c r="B722" s="78"/>
      <c r="C722" s="78"/>
      <c r="D722" s="78"/>
      <c r="E722" s="78"/>
      <c r="F722" s="78"/>
      <c r="G722" s="10" t="s">
        <v>61</v>
      </c>
      <c r="H722" s="19">
        <f>H723+H724+H725+H726+H727+H728+H729+H730+H731+H732+H733</f>
        <v>171151</v>
      </c>
      <c r="I722" s="19">
        <f t="shared" ref="I722:M722" si="147">I723+I724+I725+I726+I727+I728</f>
        <v>951</v>
      </c>
      <c r="J722" s="19">
        <f t="shared" si="147"/>
        <v>0</v>
      </c>
      <c r="K722" s="19">
        <f t="shared" si="147"/>
        <v>0</v>
      </c>
      <c r="L722" s="19">
        <f>L723+L724+L725+L726+L727+L728+L729+L730+L731+L732+L733</f>
        <v>315516.90000000002</v>
      </c>
      <c r="M722" s="33">
        <f t="shared" si="147"/>
        <v>0</v>
      </c>
      <c r="AI722" s="56"/>
    </row>
    <row r="723" spans="1:35" ht="15.75" x14ac:dyDescent="0.2">
      <c r="A723" s="78"/>
      <c r="B723" s="78"/>
      <c r="C723" s="78"/>
      <c r="D723" s="78"/>
      <c r="E723" s="78"/>
      <c r="F723" s="78"/>
      <c r="G723" s="10" t="s">
        <v>0</v>
      </c>
      <c r="H723" s="1">
        <f t="shared" ref="H723:H728" si="148">J723+K723+L723+M723</f>
        <v>0</v>
      </c>
      <c r="I723" s="1">
        <f t="shared" ref="I723:M726" si="149">I735</f>
        <v>0</v>
      </c>
      <c r="J723" s="1">
        <f t="shared" si="149"/>
        <v>0</v>
      </c>
      <c r="K723" s="1">
        <f t="shared" si="149"/>
        <v>0</v>
      </c>
      <c r="L723" s="1">
        <f t="shared" si="149"/>
        <v>0</v>
      </c>
      <c r="M723" s="17">
        <f t="shared" si="149"/>
        <v>0</v>
      </c>
    </row>
    <row r="724" spans="1:35" ht="15.75" x14ac:dyDescent="0.2">
      <c r="A724" s="78"/>
      <c r="B724" s="78"/>
      <c r="C724" s="78"/>
      <c r="D724" s="78"/>
      <c r="E724" s="78"/>
      <c r="F724" s="78"/>
      <c r="G724" s="10" t="s">
        <v>5</v>
      </c>
      <c r="H724" s="1">
        <f t="shared" si="148"/>
        <v>0</v>
      </c>
      <c r="I724" s="1">
        <f t="shared" si="149"/>
        <v>0</v>
      </c>
      <c r="J724" s="1">
        <f t="shared" si="149"/>
        <v>0</v>
      </c>
      <c r="K724" s="1">
        <f t="shared" si="149"/>
        <v>0</v>
      </c>
      <c r="L724" s="1">
        <f t="shared" si="149"/>
        <v>0</v>
      </c>
      <c r="M724" s="17">
        <f t="shared" si="149"/>
        <v>0</v>
      </c>
    </row>
    <row r="725" spans="1:35" ht="15.75" x14ac:dyDescent="0.2">
      <c r="A725" s="78"/>
      <c r="B725" s="78"/>
      <c r="C725" s="78"/>
      <c r="D725" s="78"/>
      <c r="E725" s="78"/>
      <c r="F725" s="78"/>
      <c r="G725" s="10" t="s">
        <v>1</v>
      </c>
      <c r="H725" s="1">
        <f t="shared" si="148"/>
        <v>347.6</v>
      </c>
      <c r="I725" s="1">
        <f t="shared" si="149"/>
        <v>347.6</v>
      </c>
      <c r="J725" s="1">
        <f t="shared" si="149"/>
        <v>0</v>
      </c>
      <c r="K725" s="1">
        <f t="shared" si="149"/>
        <v>0</v>
      </c>
      <c r="L725" s="1">
        <f t="shared" si="149"/>
        <v>347.6</v>
      </c>
      <c r="M725" s="17">
        <f t="shared" si="149"/>
        <v>0</v>
      </c>
    </row>
    <row r="726" spans="1:35" ht="15.75" x14ac:dyDescent="0.2">
      <c r="A726" s="78"/>
      <c r="B726" s="78"/>
      <c r="C726" s="78"/>
      <c r="D726" s="78"/>
      <c r="E726" s="78"/>
      <c r="F726" s="78"/>
      <c r="G726" s="10" t="s">
        <v>2</v>
      </c>
      <c r="H726" s="1">
        <f t="shared" si="148"/>
        <v>589.4</v>
      </c>
      <c r="I726" s="1">
        <f t="shared" si="149"/>
        <v>589.4</v>
      </c>
      <c r="J726" s="1">
        <f t="shared" si="149"/>
        <v>0</v>
      </c>
      <c r="K726" s="1">
        <f t="shared" si="149"/>
        <v>0</v>
      </c>
      <c r="L726" s="1">
        <f t="shared" si="149"/>
        <v>589.4</v>
      </c>
      <c r="M726" s="17">
        <f t="shared" si="149"/>
        <v>0</v>
      </c>
    </row>
    <row r="727" spans="1:35" ht="15.75" x14ac:dyDescent="0.2">
      <c r="A727" s="78"/>
      <c r="B727" s="78"/>
      <c r="C727" s="78"/>
      <c r="D727" s="78"/>
      <c r="E727" s="78"/>
      <c r="F727" s="78"/>
      <c r="G727" s="10" t="s">
        <v>3</v>
      </c>
      <c r="H727" s="1">
        <f t="shared" si="148"/>
        <v>14</v>
      </c>
      <c r="I727" s="1">
        <f t="shared" ref="I727:K731" si="150">I739</f>
        <v>14</v>
      </c>
      <c r="J727" s="1">
        <f t="shared" si="150"/>
        <v>0</v>
      </c>
      <c r="K727" s="1">
        <f t="shared" si="150"/>
        <v>0</v>
      </c>
      <c r="L727" s="1">
        <f>L739+L751</f>
        <v>14</v>
      </c>
      <c r="M727" s="17">
        <f>M739</f>
        <v>0</v>
      </c>
    </row>
    <row r="728" spans="1:35" s="31" customFormat="1" ht="15.75" x14ac:dyDescent="0.2">
      <c r="A728" s="78"/>
      <c r="B728" s="78"/>
      <c r="C728" s="78"/>
      <c r="D728" s="78"/>
      <c r="E728" s="78"/>
      <c r="F728" s="78"/>
      <c r="G728" s="10" t="s">
        <v>4</v>
      </c>
      <c r="H728" s="1">
        <f t="shared" si="148"/>
        <v>0</v>
      </c>
      <c r="I728" s="1">
        <f t="shared" si="150"/>
        <v>0</v>
      </c>
      <c r="J728" s="1">
        <f t="shared" si="150"/>
        <v>0</v>
      </c>
      <c r="K728" s="1">
        <f t="shared" si="150"/>
        <v>0</v>
      </c>
      <c r="L728" s="1">
        <f t="shared" ref="L728:L730" si="151">L740+L752</f>
        <v>0</v>
      </c>
      <c r="M728" s="17">
        <f>M740</f>
        <v>0</v>
      </c>
    </row>
    <row r="729" spans="1:35" s="31" customFormat="1" ht="15.75" x14ac:dyDescent="0.2">
      <c r="A729" s="78"/>
      <c r="B729" s="78"/>
      <c r="C729" s="78"/>
      <c r="D729" s="78"/>
      <c r="E729" s="78"/>
      <c r="F729" s="78"/>
      <c r="G729" s="10" t="s">
        <v>23</v>
      </c>
      <c r="H729" s="1">
        <v>0</v>
      </c>
      <c r="I729" s="1">
        <f t="shared" si="150"/>
        <v>0</v>
      </c>
      <c r="J729" s="1">
        <f t="shared" si="150"/>
        <v>0</v>
      </c>
      <c r="K729" s="1">
        <f t="shared" si="150"/>
        <v>0</v>
      </c>
      <c r="L729" s="1">
        <f t="shared" si="151"/>
        <v>31350</v>
      </c>
      <c r="M729" s="17">
        <f>M741</f>
        <v>0</v>
      </c>
    </row>
    <row r="730" spans="1:35" s="31" customFormat="1" ht="15.75" x14ac:dyDescent="0.2">
      <c r="A730" s="78"/>
      <c r="B730" s="78"/>
      <c r="C730" s="78"/>
      <c r="D730" s="78"/>
      <c r="E730" s="78"/>
      <c r="F730" s="78"/>
      <c r="G730" s="10" t="s">
        <v>30</v>
      </c>
      <c r="H730" s="1">
        <v>0</v>
      </c>
      <c r="I730" s="1">
        <f t="shared" si="150"/>
        <v>0</v>
      </c>
      <c r="J730" s="1">
        <f t="shared" si="150"/>
        <v>0</v>
      </c>
      <c r="K730" s="1">
        <f t="shared" si="150"/>
        <v>0</v>
      </c>
      <c r="L730" s="1">
        <f t="shared" si="151"/>
        <v>75522.2</v>
      </c>
      <c r="M730" s="17">
        <f>M742</f>
        <v>0</v>
      </c>
    </row>
    <row r="731" spans="1:35" s="31" customFormat="1" ht="15.75" x14ac:dyDescent="0.25">
      <c r="A731" s="78"/>
      <c r="B731" s="78"/>
      <c r="C731" s="78"/>
      <c r="D731" s="78"/>
      <c r="E731" s="78"/>
      <c r="F731" s="78"/>
      <c r="G731" s="22" t="s">
        <v>178</v>
      </c>
      <c r="H731" s="8">
        <f>H743+H755+H767</f>
        <v>74955.8</v>
      </c>
      <c r="I731" s="8">
        <f>I743+I755+I767</f>
        <v>0</v>
      </c>
      <c r="J731" s="8">
        <f t="shared" si="150"/>
        <v>0</v>
      </c>
      <c r="K731" s="8">
        <f t="shared" si="150"/>
        <v>0</v>
      </c>
      <c r="L731" s="8">
        <f>L743+L755+L767</f>
        <v>74955.8</v>
      </c>
      <c r="M731" s="57">
        <f>M743</f>
        <v>0</v>
      </c>
    </row>
    <row r="732" spans="1:35" s="31" customFormat="1" ht="15.75" x14ac:dyDescent="0.25">
      <c r="A732" s="78"/>
      <c r="B732" s="78"/>
      <c r="C732" s="78"/>
      <c r="D732" s="78"/>
      <c r="E732" s="78"/>
      <c r="F732" s="78"/>
      <c r="G732" s="10" t="s">
        <v>32</v>
      </c>
      <c r="H732" s="8">
        <f>H744+H756+H768</f>
        <v>95244.2</v>
      </c>
      <c r="I732" s="1">
        <f>I744+I768</f>
        <v>28900</v>
      </c>
      <c r="J732" s="1">
        <f t="shared" ref="I732:M733" si="152">J744</f>
        <v>0</v>
      </c>
      <c r="K732" s="1">
        <f>K744+K756+K768</f>
        <v>28900</v>
      </c>
      <c r="L732" s="1">
        <f>L744+L756</f>
        <v>66344.2</v>
      </c>
      <c r="M732" s="17">
        <f t="shared" si="152"/>
        <v>0</v>
      </c>
    </row>
    <row r="733" spans="1:35" s="31" customFormat="1" ht="15.75" x14ac:dyDescent="0.2">
      <c r="A733" s="78"/>
      <c r="B733" s="78"/>
      <c r="C733" s="78"/>
      <c r="D733" s="78"/>
      <c r="E733" s="78"/>
      <c r="F733" s="78"/>
      <c r="G733" s="10" t="s">
        <v>33</v>
      </c>
      <c r="H733" s="1">
        <v>0</v>
      </c>
      <c r="I733" s="1">
        <f t="shared" si="152"/>
        <v>0</v>
      </c>
      <c r="J733" s="1">
        <f t="shared" si="152"/>
        <v>0</v>
      </c>
      <c r="K733" s="1">
        <f t="shared" si="152"/>
        <v>0</v>
      </c>
      <c r="L733" s="1">
        <f>L745+L757</f>
        <v>66393.7</v>
      </c>
      <c r="M733" s="17">
        <f t="shared" si="152"/>
        <v>0</v>
      </c>
    </row>
    <row r="734" spans="1:35" s="31" customFormat="1" ht="104.25" customHeight="1" x14ac:dyDescent="0.2">
      <c r="A734" s="85" t="s">
        <v>50</v>
      </c>
      <c r="B734" s="85" t="s">
        <v>36</v>
      </c>
      <c r="C734" s="85" t="s">
        <v>26</v>
      </c>
      <c r="D734" s="85">
        <v>951</v>
      </c>
      <c r="E734" s="85" t="s">
        <v>29</v>
      </c>
      <c r="F734" s="85" t="s">
        <v>66</v>
      </c>
      <c r="G734" s="22" t="s">
        <v>71</v>
      </c>
      <c r="H734" s="19">
        <f>H735+H736+H737+H738+H739+H740+H741</f>
        <v>951</v>
      </c>
      <c r="I734" s="19">
        <f>I735+I736+I737+I738+I739+I740</f>
        <v>951</v>
      </c>
      <c r="J734" s="19">
        <f>J735+J736+J737+J738+J739+J740</f>
        <v>0</v>
      </c>
      <c r="K734" s="19">
        <v>0</v>
      </c>
      <c r="L734" s="19">
        <f>L735+L736+L737+L738+L739+L740+L741</f>
        <v>951</v>
      </c>
      <c r="M734" s="33">
        <v>0</v>
      </c>
    </row>
    <row r="735" spans="1:35" s="31" customFormat="1" ht="15.75" x14ac:dyDescent="0.2">
      <c r="A735" s="86"/>
      <c r="B735" s="86"/>
      <c r="C735" s="86"/>
      <c r="D735" s="86"/>
      <c r="E735" s="86"/>
      <c r="F735" s="86"/>
      <c r="G735" s="22" t="s">
        <v>0</v>
      </c>
      <c r="H735" s="1">
        <v>0</v>
      </c>
      <c r="I735" s="1">
        <v>0</v>
      </c>
      <c r="J735" s="1">
        <v>0</v>
      </c>
      <c r="K735" s="1">
        <v>0</v>
      </c>
      <c r="L735" s="1">
        <v>0</v>
      </c>
      <c r="M735" s="17">
        <v>0</v>
      </c>
    </row>
    <row r="736" spans="1:35" s="31" customFormat="1" ht="15.75" x14ac:dyDescent="0.2">
      <c r="A736" s="86"/>
      <c r="B736" s="86"/>
      <c r="C736" s="86"/>
      <c r="D736" s="86"/>
      <c r="E736" s="86"/>
      <c r="F736" s="86"/>
      <c r="G736" s="22" t="s">
        <v>5</v>
      </c>
      <c r="H736" s="1">
        <v>0</v>
      </c>
      <c r="I736" s="1">
        <v>0</v>
      </c>
      <c r="J736" s="1">
        <v>0</v>
      </c>
      <c r="K736" s="1">
        <v>0</v>
      </c>
      <c r="L736" s="1">
        <v>0</v>
      </c>
      <c r="M736" s="17">
        <v>0</v>
      </c>
    </row>
    <row r="737" spans="1:13" s="31" customFormat="1" ht="15.75" x14ac:dyDescent="0.2">
      <c r="A737" s="86"/>
      <c r="B737" s="86"/>
      <c r="C737" s="86"/>
      <c r="D737" s="86"/>
      <c r="E737" s="86"/>
      <c r="F737" s="86"/>
      <c r="G737" s="22" t="s">
        <v>1</v>
      </c>
      <c r="H737" s="1">
        <f>K737+J737+L737+M737</f>
        <v>347.6</v>
      </c>
      <c r="I737" s="1">
        <v>347.6</v>
      </c>
      <c r="J737" s="1">
        <v>0</v>
      </c>
      <c r="K737" s="1">
        <v>0</v>
      </c>
      <c r="L737" s="1">
        <v>347.6</v>
      </c>
      <c r="M737" s="17">
        <v>0</v>
      </c>
    </row>
    <row r="738" spans="1:13" s="31" customFormat="1" ht="15.75" x14ac:dyDescent="0.2">
      <c r="A738" s="86"/>
      <c r="B738" s="86"/>
      <c r="C738" s="86"/>
      <c r="D738" s="86"/>
      <c r="E738" s="86"/>
      <c r="F738" s="86"/>
      <c r="G738" s="22" t="s">
        <v>2</v>
      </c>
      <c r="H738" s="1">
        <f>L738</f>
        <v>589.4</v>
      </c>
      <c r="I738" s="1">
        <v>589.4</v>
      </c>
      <c r="J738" s="1">
        <v>0</v>
      </c>
      <c r="K738" s="1">
        <v>0</v>
      </c>
      <c r="L738" s="1">
        <v>589.4</v>
      </c>
      <c r="M738" s="17">
        <v>0</v>
      </c>
    </row>
    <row r="739" spans="1:13" s="31" customFormat="1" ht="15.75" x14ac:dyDescent="0.2">
      <c r="A739" s="86"/>
      <c r="B739" s="86"/>
      <c r="C739" s="86"/>
      <c r="D739" s="86"/>
      <c r="E739" s="86"/>
      <c r="F739" s="86"/>
      <c r="G739" s="22" t="s">
        <v>3</v>
      </c>
      <c r="H739" s="1">
        <f>L739</f>
        <v>14</v>
      </c>
      <c r="I739" s="1">
        <v>14</v>
      </c>
      <c r="J739" s="1">
        <v>0</v>
      </c>
      <c r="K739" s="1">
        <v>0</v>
      </c>
      <c r="L739" s="1">
        <v>14</v>
      </c>
      <c r="M739" s="17">
        <v>0</v>
      </c>
    </row>
    <row r="740" spans="1:13" s="31" customFormat="1" ht="15.75" x14ac:dyDescent="0.2">
      <c r="A740" s="86"/>
      <c r="B740" s="86"/>
      <c r="C740" s="86"/>
      <c r="D740" s="86"/>
      <c r="E740" s="86"/>
      <c r="F740" s="86"/>
      <c r="G740" s="22" t="s">
        <v>4</v>
      </c>
      <c r="H740" s="1">
        <f>L740</f>
        <v>0</v>
      </c>
      <c r="I740" s="1">
        <v>0</v>
      </c>
      <c r="J740" s="1">
        <v>0</v>
      </c>
      <c r="K740" s="1">
        <v>0</v>
      </c>
      <c r="L740" s="1">
        <v>0</v>
      </c>
      <c r="M740" s="17">
        <v>0</v>
      </c>
    </row>
    <row r="741" spans="1:13" s="31" customFormat="1" ht="15.75" x14ac:dyDescent="0.2">
      <c r="A741" s="86"/>
      <c r="B741" s="86"/>
      <c r="C741" s="86"/>
      <c r="D741" s="86"/>
      <c r="E741" s="86"/>
      <c r="F741" s="86"/>
      <c r="G741" s="22" t="s">
        <v>23</v>
      </c>
      <c r="H741" s="1">
        <v>0</v>
      </c>
      <c r="I741" s="1">
        <v>0</v>
      </c>
      <c r="J741" s="1">
        <v>0</v>
      </c>
      <c r="K741" s="1">
        <v>0</v>
      </c>
      <c r="L741" s="1">
        <v>0</v>
      </c>
      <c r="M741" s="17">
        <v>0</v>
      </c>
    </row>
    <row r="742" spans="1:13" s="31" customFormat="1" ht="15.75" x14ac:dyDescent="0.2">
      <c r="A742" s="86"/>
      <c r="B742" s="86"/>
      <c r="C742" s="86"/>
      <c r="D742" s="86"/>
      <c r="E742" s="86"/>
      <c r="F742" s="86"/>
      <c r="G742" s="22" t="s">
        <v>30</v>
      </c>
      <c r="H742" s="1">
        <f>L742</f>
        <v>0</v>
      </c>
      <c r="I742" s="1">
        <v>0</v>
      </c>
      <c r="J742" s="1">
        <v>0</v>
      </c>
      <c r="K742" s="1">
        <v>0</v>
      </c>
      <c r="L742" s="1">
        <v>0</v>
      </c>
      <c r="M742" s="17">
        <v>0</v>
      </c>
    </row>
    <row r="743" spans="1:13" s="31" customFormat="1" ht="15.75" x14ac:dyDescent="0.2">
      <c r="A743" s="86"/>
      <c r="B743" s="86"/>
      <c r="C743" s="86"/>
      <c r="D743" s="86"/>
      <c r="E743" s="86"/>
      <c r="F743" s="86"/>
      <c r="G743" s="22" t="s">
        <v>31</v>
      </c>
      <c r="H743" s="17">
        <v>0</v>
      </c>
      <c r="I743" s="17">
        <v>0</v>
      </c>
      <c r="J743" s="17">
        <v>0</v>
      </c>
      <c r="K743" s="17">
        <v>0</v>
      </c>
      <c r="L743" s="17">
        <v>0</v>
      </c>
      <c r="M743" s="17">
        <v>0</v>
      </c>
    </row>
    <row r="744" spans="1:13" s="31" customFormat="1" ht="15.75" x14ac:dyDescent="0.2">
      <c r="A744" s="86"/>
      <c r="B744" s="86"/>
      <c r="C744" s="86"/>
      <c r="D744" s="86"/>
      <c r="E744" s="86"/>
      <c r="F744" s="86"/>
      <c r="G744" s="22" t="s">
        <v>32</v>
      </c>
      <c r="H744" s="17">
        <f>L744</f>
        <v>0</v>
      </c>
      <c r="I744" s="17">
        <v>0</v>
      </c>
      <c r="J744" s="17">
        <v>0</v>
      </c>
      <c r="K744" s="17">
        <v>0</v>
      </c>
      <c r="L744" s="17">
        <v>0</v>
      </c>
      <c r="M744" s="17">
        <v>0</v>
      </c>
    </row>
    <row r="745" spans="1:13" s="31" customFormat="1" ht="15.75" x14ac:dyDescent="0.2">
      <c r="A745" s="87"/>
      <c r="B745" s="87"/>
      <c r="C745" s="87"/>
      <c r="D745" s="87"/>
      <c r="E745" s="87"/>
      <c r="F745" s="87"/>
      <c r="G745" s="22" t="s">
        <v>33</v>
      </c>
      <c r="H745" s="17">
        <v>0</v>
      </c>
      <c r="I745" s="17">
        <v>0</v>
      </c>
      <c r="J745" s="17">
        <v>0</v>
      </c>
      <c r="K745" s="17">
        <v>0</v>
      </c>
      <c r="L745" s="17">
        <v>0</v>
      </c>
      <c r="M745" s="17">
        <v>0</v>
      </c>
    </row>
    <row r="746" spans="1:13" s="31" customFormat="1" ht="132.75" customHeight="1" x14ac:dyDescent="0.2">
      <c r="A746" s="85" t="s">
        <v>188</v>
      </c>
      <c r="B746" s="85" t="s">
        <v>190</v>
      </c>
      <c r="C746" s="85" t="s">
        <v>192</v>
      </c>
      <c r="D746" s="111">
        <v>1729536</v>
      </c>
      <c r="E746" s="85" t="s">
        <v>29</v>
      </c>
      <c r="F746" s="85" t="s">
        <v>189</v>
      </c>
      <c r="G746" s="22" t="s">
        <v>71</v>
      </c>
      <c r="H746" s="19">
        <f>H753+H754+H755+H756+H757</f>
        <v>314565.90000000002</v>
      </c>
      <c r="I746" s="19">
        <f>I747+I748+I749+I750+I751+I752</f>
        <v>0</v>
      </c>
      <c r="J746" s="19">
        <f>J747+J748+J749+J750+J751+J752</f>
        <v>0</v>
      </c>
      <c r="K746" s="19">
        <v>0</v>
      </c>
      <c r="L746" s="19">
        <f>L753+L754+L755+L756+L757</f>
        <v>314565.90000000002</v>
      </c>
      <c r="M746" s="33">
        <v>0</v>
      </c>
    </row>
    <row r="747" spans="1:13" s="31" customFormat="1" ht="15.75" x14ac:dyDescent="0.2">
      <c r="A747" s="86"/>
      <c r="B747" s="86"/>
      <c r="C747" s="86"/>
      <c r="D747" s="112"/>
      <c r="E747" s="86"/>
      <c r="F747" s="86"/>
      <c r="G747" s="22" t="s">
        <v>0</v>
      </c>
      <c r="H747" s="1">
        <v>0</v>
      </c>
      <c r="I747" s="1">
        <v>0</v>
      </c>
      <c r="J747" s="1">
        <v>0</v>
      </c>
      <c r="K747" s="1">
        <v>0</v>
      </c>
      <c r="L747" s="1">
        <v>0</v>
      </c>
      <c r="M747" s="17">
        <v>0</v>
      </c>
    </row>
    <row r="748" spans="1:13" s="31" customFormat="1" ht="15.75" x14ac:dyDescent="0.2">
      <c r="A748" s="86"/>
      <c r="B748" s="86"/>
      <c r="C748" s="86"/>
      <c r="D748" s="112"/>
      <c r="E748" s="86"/>
      <c r="F748" s="86"/>
      <c r="G748" s="22" t="s">
        <v>5</v>
      </c>
      <c r="H748" s="1">
        <v>0</v>
      </c>
      <c r="I748" s="1">
        <v>0</v>
      </c>
      <c r="J748" s="1">
        <v>0</v>
      </c>
      <c r="K748" s="1">
        <v>0</v>
      </c>
      <c r="L748" s="1">
        <v>0</v>
      </c>
      <c r="M748" s="17">
        <v>0</v>
      </c>
    </row>
    <row r="749" spans="1:13" s="31" customFormat="1" ht="15.75" x14ac:dyDescent="0.2">
      <c r="A749" s="86"/>
      <c r="B749" s="86"/>
      <c r="C749" s="86"/>
      <c r="D749" s="112"/>
      <c r="E749" s="86"/>
      <c r="F749" s="86"/>
      <c r="G749" s="22" t="s">
        <v>1</v>
      </c>
      <c r="H749" s="1">
        <f>K749+J749+L749+M749</f>
        <v>0</v>
      </c>
      <c r="I749" s="1">
        <v>0</v>
      </c>
      <c r="J749" s="1">
        <v>0</v>
      </c>
      <c r="K749" s="1">
        <v>0</v>
      </c>
      <c r="L749" s="1">
        <v>0</v>
      </c>
      <c r="M749" s="17">
        <v>0</v>
      </c>
    </row>
    <row r="750" spans="1:13" s="31" customFormat="1" ht="15.75" x14ac:dyDescent="0.2">
      <c r="A750" s="86"/>
      <c r="B750" s="86"/>
      <c r="C750" s="86"/>
      <c r="D750" s="112"/>
      <c r="E750" s="86"/>
      <c r="F750" s="86"/>
      <c r="G750" s="22" t="s">
        <v>2</v>
      </c>
      <c r="H750" s="1">
        <f t="shared" ref="H750:H757" si="153">L750</f>
        <v>0</v>
      </c>
      <c r="I750" s="1">
        <v>0</v>
      </c>
      <c r="J750" s="1">
        <v>0</v>
      </c>
      <c r="K750" s="1">
        <v>0</v>
      </c>
      <c r="L750" s="1">
        <v>0</v>
      </c>
      <c r="M750" s="17">
        <v>0</v>
      </c>
    </row>
    <row r="751" spans="1:13" s="31" customFormat="1" ht="15.75" x14ac:dyDescent="0.2">
      <c r="A751" s="86"/>
      <c r="B751" s="86"/>
      <c r="C751" s="86"/>
      <c r="D751" s="112"/>
      <c r="E751" s="86"/>
      <c r="F751" s="86"/>
      <c r="G751" s="22" t="s">
        <v>3</v>
      </c>
      <c r="H751" s="1">
        <f t="shared" si="153"/>
        <v>0</v>
      </c>
      <c r="I751" s="1">
        <v>0</v>
      </c>
      <c r="J751" s="1">
        <v>0</v>
      </c>
      <c r="K751" s="1">
        <v>0</v>
      </c>
      <c r="L751" s="1">
        <v>0</v>
      </c>
      <c r="M751" s="17">
        <v>0</v>
      </c>
    </row>
    <row r="752" spans="1:13" s="31" customFormat="1" ht="15.75" x14ac:dyDescent="0.2">
      <c r="A752" s="86"/>
      <c r="B752" s="86"/>
      <c r="C752" s="86"/>
      <c r="D752" s="112"/>
      <c r="E752" s="86"/>
      <c r="F752" s="86"/>
      <c r="G752" s="22" t="s">
        <v>4</v>
      </c>
      <c r="H752" s="1">
        <f t="shared" si="153"/>
        <v>0</v>
      </c>
      <c r="I752" s="1">
        <v>0</v>
      </c>
      <c r="J752" s="1">
        <v>0</v>
      </c>
      <c r="K752" s="1">
        <v>0</v>
      </c>
      <c r="L752" s="1">
        <v>0</v>
      </c>
      <c r="M752" s="17">
        <v>0</v>
      </c>
    </row>
    <row r="753" spans="1:32" s="31" customFormat="1" ht="15.75" x14ac:dyDescent="0.2">
      <c r="A753" s="86"/>
      <c r="B753" s="86"/>
      <c r="C753" s="86"/>
      <c r="D753" s="112"/>
      <c r="E753" s="86"/>
      <c r="F753" s="86"/>
      <c r="G753" s="22" t="s">
        <v>23</v>
      </c>
      <c r="H753" s="1">
        <f t="shared" si="153"/>
        <v>31350</v>
      </c>
      <c r="I753" s="1">
        <v>0</v>
      </c>
      <c r="J753" s="1">
        <v>0</v>
      </c>
      <c r="K753" s="1">
        <v>0</v>
      </c>
      <c r="L753" s="1">
        <v>31350</v>
      </c>
      <c r="M753" s="17">
        <v>0</v>
      </c>
    </row>
    <row r="754" spans="1:32" s="31" customFormat="1" ht="15.75" x14ac:dyDescent="0.2">
      <c r="A754" s="86"/>
      <c r="B754" s="86"/>
      <c r="C754" s="86"/>
      <c r="D754" s="112"/>
      <c r="E754" s="86"/>
      <c r="F754" s="86"/>
      <c r="G754" s="22" t="s">
        <v>30</v>
      </c>
      <c r="H754" s="1">
        <f t="shared" si="153"/>
        <v>75522.2</v>
      </c>
      <c r="I754" s="1">
        <v>0</v>
      </c>
      <c r="J754" s="1">
        <v>0</v>
      </c>
      <c r="K754" s="1">
        <v>0</v>
      </c>
      <c r="L754" s="1">
        <v>75522.2</v>
      </c>
      <c r="M754" s="17">
        <v>0</v>
      </c>
    </row>
    <row r="755" spans="1:32" s="31" customFormat="1" ht="15.75" x14ac:dyDescent="0.25">
      <c r="A755" s="86"/>
      <c r="B755" s="86"/>
      <c r="C755" s="86"/>
      <c r="D755" s="112"/>
      <c r="E755" s="86"/>
      <c r="F755" s="86"/>
      <c r="G755" s="22" t="s">
        <v>178</v>
      </c>
      <c r="H755" s="8">
        <f t="shared" si="153"/>
        <v>74955.8</v>
      </c>
      <c r="I755" s="57">
        <v>0</v>
      </c>
      <c r="J755" s="57">
        <v>0</v>
      </c>
      <c r="K755" s="57">
        <v>0</v>
      </c>
      <c r="L755" s="8">
        <v>74955.8</v>
      </c>
      <c r="M755" s="57">
        <v>0</v>
      </c>
    </row>
    <row r="756" spans="1:32" s="31" customFormat="1" ht="15.75" x14ac:dyDescent="0.25">
      <c r="A756" s="86"/>
      <c r="B756" s="86"/>
      <c r="C756" s="86"/>
      <c r="D756" s="112"/>
      <c r="E756" s="86"/>
      <c r="F756" s="86"/>
      <c r="G756" s="22" t="s">
        <v>32</v>
      </c>
      <c r="H756" s="8">
        <f t="shared" si="153"/>
        <v>66344.2</v>
      </c>
      <c r="I756" s="57">
        <v>0</v>
      </c>
      <c r="J756" s="57">
        <v>0</v>
      </c>
      <c r="K756" s="57">
        <v>0</v>
      </c>
      <c r="L756" s="8">
        <v>66344.2</v>
      </c>
      <c r="M756" s="17">
        <v>0</v>
      </c>
    </row>
    <row r="757" spans="1:32" s="31" customFormat="1" ht="21.75" customHeight="1" x14ac:dyDescent="0.25">
      <c r="A757" s="87"/>
      <c r="B757" s="87"/>
      <c r="C757" s="87"/>
      <c r="D757" s="113"/>
      <c r="E757" s="87"/>
      <c r="F757" s="87"/>
      <c r="G757" s="22" t="s">
        <v>33</v>
      </c>
      <c r="H757" s="8">
        <f t="shared" si="153"/>
        <v>66393.7</v>
      </c>
      <c r="I757" s="57">
        <v>0</v>
      </c>
      <c r="J757" s="57">
        <v>0</v>
      </c>
      <c r="K757" s="57">
        <v>0</v>
      </c>
      <c r="L757" s="8">
        <v>66393.7</v>
      </c>
      <c r="M757" s="57">
        <v>0</v>
      </c>
    </row>
    <row r="758" spans="1:32" s="31" customFormat="1" ht="109.5" customHeight="1" x14ac:dyDescent="0.2">
      <c r="A758" s="72" t="s">
        <v>207</v>
      </c>
      <c r="B758" s="72" t="s">
        <v>175</v>
      </c>
      <c r="C758" s="72" t="s">
        <v>208</v>
      </c>
      <c r="D758" s="75">
        <v>28900</v>
      </c>
      <c r="E758" s="72" t="s">
        <v>29</v>
      </c>
      <c r="F758" s="72" t="s">
        <v>209</v>
      </c>
      <c r="G758" s="66" t="s">
        <v>71</v>
      </c>
      <c r="H758" s="67">
        <f>H765+H766+H767+H768+H769</f>
        <v>28900</v>
      </c>
      <c r="I758" s="67">
        <f>I765+I766+I767+I768+I769</f>
        <v>28900</v>
      </c>
      <c r="J758" s="67">
        <f t="shared" ref="J758:L758" si="154">J765+J766+J767+J768+J769</f>
        <v>0</v>
      </c>
      <c r="K758" s="67">
        <f t="shared" si="154"/>
        <v>28900</v>
      </c>
      <c r="L758" s="67">
        <f t="shared" si="154"/>
        <v>0</v>
      </c>
      <c r="M758" s="68">
        <v>0</v>
      </c>
    </row>
    <row r="759" spans="1:32" s="31" customFormat="1" ht="21.75" customHeight="1" x14ac:dyDescent="0.2">
      <c r="A759" s="73"/>
      <c r="B759" s="73"/>
      <c r="C759" s="73"/>
      <c r="D759" s="76"/>
      <c r="E759" s="73"/>
      <c r="F759" s="73"/>
      <c r="G759" s="66" t="s">
        <v>0</v>
      </c>
      <c r="H759" s="69">
        <v>0</v>
      </c>
      <c r="I759" s="69">
        <v>0</v>
      </c>
      <c r="J759" s="69">
        <v>0</v>
      </c>
      <c r="K759" s="69">
        <v>0</v>
      </c>
      <c r="L759" s="69">
        <v>0</v>
      </c>
      <c r="M759" s="70">
        <v>0</v>
      </c>
    </row>
    <row r="760" spans="1:32" s="31" customFormat="1" ht="21.75" customHeight="1" x14ac:dyDescent="0.2">
      <c r="A760" s="73"/>
      <c r="B760" s="73"/>
      <c r="C760" s="73"/>
      <c r="D760" s="76"/>
      <c r="E760" s="73"/>
      <c r="F760" s="73"/>
      <c r="G760" s="66" t="s">
        <v>5</v>
      </c>
      <c r="H760" s="69">
        <v>0</v>
      </c>
      <c r="I760" s="69">
        <v>0</v>
      </c>
      <c r="J760" s="69">
        <v>0</v>
      </c>
      <c r="K760" s="69">
        <v>0</v>
      </c>
      <c r="L760" s="69">
        <v>0</v>
      </c>
      <c r="M760" s="70">
        <v>0</v>
      </c>
    </row>
    <row r="761" spans="1:32" s="31" customFormat="1" ht="21.75" customHeight="1" x14ac:dyDescent="0.2">
      <c r="A761" s="73"/>
      <c r="B761" s="73"/>
      <c r="C761" s="73"/>
      <c r="D761" s="76"/>
      <c r="E761" s="73"/>
      <c r="F761" s="73"/>
      <c r="G761" s="66" t="s">
        <v>1</v>
      </c>
      <c r="H761" s="69">
        <f>K761+J761+L761+M761</f>
        <v>0</v>
      </c>
      <c r="I761" s="69">
        <v>0</v>
      </c>
      <c r="J761" s="69">
        <v>0</v>
      </c>
      <c r="K761" s="69">
        <v>0</v>
      </c>
      <c r="L761" s="69">
        <v>0</v>
      </c>
      <c r="M761" s="70">
        <v>0</v>
      </c>
    </row>
    <row r="762" spans="1:32" s="31" customFormat="1" ht="21.75" customHeight="1" x14ac:dyDescent="0.2">
      <c r="A762" s="73"/>
      <c r="B762" s="73"/>
      <c r="C762" s="73"/>
      <c r="D762" s="76"/>
      <c r="E762" s="73"/>
      <c r="F762" s="73"/>
      <c r="G762" s="66" t="s">
        <v>2</v>
      </c>
      <c r="H762" s="69">
        <f t="shared" ref="H762:H769" si="155">L762</f>
        <v>0</v>
      </c>
      <c r="I762" s="69">
        <v>0</v>
      </c>
      <c r="J762" s="69">
        <v>0</v>
      </c>
      <c r="K762" s="69">
        <v>0</v>
      </c>
      <c r="L762" s="69">
        <v>0</v>
      </c>
      <c r="M762" s="70">
        <v>0</v>
      </c>
    </row>
    <row r="763" spans="1:32" s="31" customFormat="1" ht="21.75" customHeight="1" x14ac:dyDescent="0.2">
      <c r="A763" s="73"/>
      <c r="B763" s="73"/>
      <c r="C763" s="73"/>
      <c r="D763" s="76"/>
      <c r="E763" s="73"/>
      <c r="F763" s="73"/>
      <c r="G763" s="66" t="s">
        <v>3</v>
      </c>
      <c r="H763" s="69">
        <f t="shared" si="155"/>
        <v>0</v>
      </c>
      <c r="I763" s="69">
        <v>0</v>
      </c>
      <c r="J763" s="69">
        <v>0</v>
      </c>
      <c r="K763" s="69">
        <v>0</v>
      </c>
      <c r="L763" s="69">
        <v>0</v>
      </c>
      <c r="M763" s="70">
        <v>0</v>
      </c>
    </row>
    <row r="764" spans="1:32" s="31" customFormat="1" ht="21.75" customHeight="1" x14ac:dyDescent="0.2">
      <c r="A764" s="73"/>
      <c r="B764" s="73"/>
      <c r="C764" s="73"/>
      <c r="D764" s="76"/>
      <c r="E764" s="73"/>
      <c r="F764" s="73"/>
      <c r="G764" s="66" t="s">
        <v>4</v>
      </c>
      <c r="H764" s="69">
        <f t="shared" si="155"/>
        <v>0</v>
      </c>
      <c r="I764" s="69">
        <v>0</v>
      </c>
      <c r="J764" s="69">
        <v>0</v>
      </c>
      <c r="K764" s="69">
        <v>0</v>
      </c>
      <c r="L764" s="69">
        <v>0</v>
      </c>
      <c r="M764" s="70">
        <v>0</v>
      </c>
    </row>
    <row r="765" spans="1:32" s="31" customFormat="1" ht="21.75" customHeight="1" x14ac:dyDescent="0.2">
      <c r="A765" s="73"/>
      <c r="B765" s="73"/>
      <c r="C765" s="73"/>
      <c r="D765" s="76"/>
      <c r="E765" s="73"/>
      <c r="F765" s="73"/>
      <c r="G765" s="66" t="s">
        <v>23</v>
      </c>
      <c r="H765" s="69">
        <f t="shared" si="155"/>
        <v>0</v>
      </c>
      <c r="I765" s="69">
        <v>0</v>
      </c>
      <c r="J765" s="69">
        <v>0</v>
      </c>
      <c r="K765" s="69">
        <v>0</v>
      </c>
      <c r="L765" s="69">
        <v>0</v>
      </c>
      <c r="M765" s="70">
        <v>0</v>
      </c>
    </row>
    <row r="766" spans="1:32" s="31" customFormat="1" ht="21.75" customHeight="1" x14ac:dyDescent="0.2">
      <c r="A766" s="73"/>
      <c r="B766" s="73"/>
      <c r="C766" s="73"/>
      <c r="D766" s="76"/>
      <c r="E766" s="73"/>
      <c r="F766" s="73"/>
      <c r="G766" s="66" t="s">
        <v>30</v>
      </c>
      <c r="H766" s="69">
        <f t="shared" si="155"/>
        <v>0</v>
      </c>
      <c r="I766" s="69">
        <v>0</v>
      </c>
      <c r="J766" s="69">
        <v>0</v>
      </c>
      <c r="K766" s="69">
        <v>0</v>
      </c>
      <c r="L766" s="69">
        <v>0</v>
      </c>
      <c r="M766" s="70">
        <v>0</v>
      </c>
    </row>
    <row r="767" spans="1:32" s="31" customFormat="1" ht="21.75" customHeight="1" x14ac:dyDescent="0.25">
      <c r="A767" s="73"/>
      <c r="B767" s="73"/>
      <c r="C767" s="73"/>
      <c r="D767" s="76"/>
      <c r="E767" s="73"/>
      <c r="F767" s="73"/>
      <c r="G767" s="66" t="s">
        <v>31</v>
      </c>
      <c r="H767" s="65">
        <f t="shared" si="155"/>
        <v>0</v>
      </c>
      <c r="I767" s="71">
        <f>H767</f>
        <v>0</v>
      </c>
      <c r="J767" s="71">
        <v>0</v>
      </c>
      <c r="K767" s="71">
        <v>0</v>
      </c>
      <c r="L767" s="65">
        <v>0</v>
      </c>
      <c r="M767" s="71">
        <v>0</v>
      </c>
    </row>
    <row r="768" spans="1:32" s="31" customFormat="1" ht="24.75" customHeight="1" x14ac:dyDescent="0.25">
      <c r="A768" s="73"/>
      <c r="B768" s="73"/>
      <c r="C768" s="73"/>
      <c r="D768" s="76"/>
      <c r="E768" s="73"/>
      <c r="F768" s="73"/>
      <c r="G768" s="66" t="s">
        <v>32</v>
      </c>
      <c r="H768" s="65">
        <f>K768+L768</f>
        <v>28900</v>
      </c>
      <c r="I768" s="65">
        <f>H768</f>
        <v>28900</v>
      </c>
      <c r="J768" s="71">
        <v>0</v>
      </c>
      <c r="K768" s="65">
        <v>28900</v>
      </c>
      <c r="L768" s="65">
        <v>0</v>
      </c>
      <c r="M768" s="71">
        <v>0</v>
      </c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  <c r="AA768" s="58"/>
      <c r="AB768" s="58"/>
      <c r="AC768" s="58"/>
      <c r="AD768" s="58"/>
      <c r="AE768" s="58"/>
      <c r="AF768" s="58"/>
    </row>
    <row r="769" spans="1:13" s="31" customFormat="1" ht="24" customHeight="1" x14ac:dyDescent="0.25">
      <c r="A769" s="74"/>
      <c r="B769" s="74"/>
      <c r="C769" s="74"/>
      <c r="D769" s="77"/>
      <c r="E769" s="74"/>
      <c r="F769" s="74"/>
      <c r="G769" s="66" t="s">
        <v>33</v>
      </c>
      <c r="H769" s="65">
        <f t="shared" si="155"/>
        <v>0</v>
      </c>
      <c r="I769" s="71">
        <v>0</v>
      </c>
      <c r="J769" s="71">
        <v>0</v>
      </c>
      <c r="K769" s="71">
        <v>0</v>
      </c>
      <c r="L769" s="65">
        <v>0</v>
      </c>
      <c r="M769" s="71">
        <v>0</v>
      </c>
    </row>
    <row r="770" spans="1:13" ht="15.75" x14ac:dyDescent="0.2">
      <c r="A770" s="58"/>
      <c r="B770" s="58"/>
      <c r="C770" s="58"/>
      <c r="D770" s="58"/>
      <c r="E770" s="58"/>
      <c r="F770" s="58"/>
      <c r="G770" s="58"/>
      <c r="H770" s="59"/>
      <c r="I770" s="58"/>
      <c r="J770" s="60"/>
      <c r="K770" s="58"/>
      <c r="L770" s="59"/>
      <c r="M770" s="58"/>
    </row>
    <row r="771" spans="1:13" ht="15.75" x14ac:dyDescent="0.2">
      <c r="A771" s="58"/>
      <c r="B771" s="58"/>
      <c r="C771" s="58"/>
      <c r="D771" s="58"/>
      <c r="E771" s="58"/>
      <c r="F771" s="58"/>
      <c r="G771" s="58"/>
      <c r="H771" s="61"/>
      <c r="I771" s="61"/>
      <c r="J771" s="61"/>
      <c r="K771" s="61"/>
      <c r="L771" s="61"/>
      <c r="M771" s="61"/>
    </row>
    <row r="772" spans="1:13" ht="15.75" x14ac:dyDescent="0.2">
      <c r="A772" s="58"/>
      <c r="B772" s="58"/>
      <c r="C772" s="58"/>
      <c r="D772" s="58"/>
      <c r="E772" s="58"/>
      <c r="F772" s="58"/>
      <c r="G772" s="58"/>
      <c r="H772" s="61"/>
      <c r="I772" s="61"/>
      <c r="J772" s="61"/>
      <c r="K772" s="61"/>
      <c r="L772" s="61"/>
      <c r="M772" s="58"/>
    </row>
    <row r="773" spans="1:13" ht="15.75" x14ac:dyDescent="0.2">
      <c r="A773" s="58"/>
      <c r="B773" s="58"/>
      <c r="C773" s="58"/>
      <c r="D773" s="58"/>
      <c r="E773" s="58"/>
      <c r="F773" s="58"/>
      <c r="G773" s="58"/>
      <c r="H773" s="61"/>
      <c r="I773" s="61"/>
      <c r="J773" s="61"/>
      <c r="K773" s="61"/>
      <c r="L773" s="61"/>
      <c r="M773" s="58"/>
    </row>
    <row r="774" spans="1:13" ht="15.75" x14ac:dyDescent="0.2">
      <c r="A774" s="116"/>
      <c r="B774" s="116"/>
      <c r="C774" s="116"/>
      <c r="D774" s="116"/>
      <c r="E774" s="116"/>
      <c r="F774" s="116"/>
      <c r="G774" s="62"/>
      <c r="H774" s="63"/>
      <c r="I774" s="63"/>
      <c r="J774" s="63"/>
      <c r="K774" s="63"/>
      <c r="L774" s="63"/>
      <c r="M774" s="62"/>
    </row>
    <row r="775" spans="1:13" ht="15.75" x14ac:dyDescent="0.2">
      <c r="A775" s="116"/>
      <c r="B775" s="116"/>
      <c r="C775" s="116"/>
      <c r="D775" s="116"/>
      <c r="E775" s="116"/>
      <c r="F775" s="116"/>
      <c r="G775" s="62"/>
      <c r="H775" s="63"/>
      <c r="I775" s="63"/>
      <c r="J775" s="63"/>
      <c r="K775" s="63"/>
      <c r="L775" s="63"/>
      <c r="M775" s="62"/>
    </row>
    <row r="776" spans="1:13" ht="15.75" x14ac:dyDescent="0.2">
      <c r="A776" s="116"/>
      <c r="B776" s="116"/>
      <c r="C776" s="116"/>
      <c r="D776" s="116"/>
      <c r="E776" s="116"/>
      <c r="F776" s="116"/>
      <c r="G776" s="62"/>
      <c r="H776" s="63"/>
      <c r="I776" s="63"/>
      <c r="J776" s="63"/>
      <c r="K776" s="63"/>
      <c r="L776" s="63"/>
      <c r="M776" s="62"/>
    </row>
    <row r="777" spans="1:13" ht="15.75" x14ac:dyDescent="0.2">
      <c r="A777" s="116"/>
      <c r="B777" s="116"/>
      <c r="C777" s="116"/>
      <c r="D777" s="116"/>
      <c r="E777" s="116"/>
      <c r="F777" s="116"/>
      <c r="G777" s="62"/>
      <c r="H777" s="63"/>
      <c r="I777" s="63"/>
      <c r="J777" s="63"/>
      <c r="K777" s="63"/>
      <c r="L777" s="63"/>
      <c r="M777" s="63"/>
    </row>
    <row r="778" spans="1:13" ht="15.75" x14ac:dyDescent="0.2">
      <c r="A778" s="116"/>
      <c r="B778" s="116"/>
      <c r="C778" s="116"/>
      <c r="D778" s="116"/>
      <c r="E778" s="116"/>
      <c r="F778" s="116"/>
      <c r="G778" s="62"/>
      <c r="H778" s="63"/>
      <c r="I778" s="63"/>
      <c r="J778" s="63"/>
      <c r="K778" s="63"/>
      <c r="L778" s="63"/>
      <c r="M778" s="62"/>
    </row>
    <row r="779" spans="1:13" ht="15.75" x14ac:dyDescent="0.2">
      <c r="A779" s="116"/>
      <c r="B779" s="116"/>
      <c r="C779" s="116"/>
      <c r="D779" s="116"/>
      <c r="E779" s="116"/>
      <c r="F779" s="116"/>
      <c r="G779" s="62"/>
      <c r="H779" s="63"/>
      <c r="I779" s="63"/>
      <c r="J779" s="63"/>
      <c r="K779" s="63"/>
      <c r="L779" s="63"/>
      <c r="M779" s="62"/>
    </row>
    <row r="780" spans="1:13" ht="15.75" x14ac:dyDescent="0.2">
      <c r="A780" s="116"/>
      <c r="B780" s="116"/>
      <c r="C780" s="116"/>
      <c r="D780" s="116"/>
      <c r="E780" s="116"/>
      <c r="F780" s="116"/>
      <c r="G780" s="62"/>
      <c r="H780" s="63"/>
      <c r="I780" s="63"/>
      <c r="J780" s="63"/>
      <c r="K780" s="63"/>
      <c r="L780" s="63"/>
      <c r="M780" s="62"/>
    </row>
    <row r="781" spans="1:13" x14ac:dyDescent="0.2">
      <c r="A781" s="31"/>
      <c r="B781" s="31"/>
      <c r="C781" s="31"/>
      <c r="D781" s="31"/>
      <c r="E781" s="31"/>
      <c r="F781" s="31"/>
      <c r="G781" s="31"/>
      <c r="H781" s="64"/>
      <c r="I781" s="64"/>
      <c r="J781" s="64"/>
      <c r="K781" s="64"/>
      <c r="L781" s="64"/>
      <c r="M781" s="31"/>
    </row>
    <row r="782" spans="1:13" x14ac:dyDescent="0.2">
      <c r="A782" s="31"/>
      <c r="B782" s="31"/>
      <c r="C782" s="31"/>
      <c r="D782" s="31"/>
      <c r="E782" s="31"/>
      <c r="F782" s="31"/>
      <c r="G782" s="31"/>
      <c r="H782" s="64"/>
      <c r="I782" s="64"/>
      <c r="J782" s="64"/>
      <c r="K782" s="64"/>
      <c r="L782" s="64"/>
      <c r="M782" s="31"/>
    </row>
  </sheetData>
  <mergeCells count="397">
    <mergeCell ref="A293:A304"/>
    <mergeCell ref="A414:A425"/>
    <mergeCell ref="B414:B425"/>
    <mergeCell ref="C414:C425"/>
    <mergeCell ref="D414:D425"/>
    <mergeCell ref="E414:E425"/>
    <mergeCell ref="F414:F425"/>
    <mergeCell ref="A571:A582"/>
    <mergeCell ref="B571:B582"/>
    <mergeCell ref="C571:C582"/>
    <mergeCell ref="D571:D582"/>
    <mergeCell ref="E571:E582"/>
    <mergeCell ref="F571:F582"/>
    <mergeCell ref="F459:F462"/>
    <mergeCell ref="B487:B498"/>
    <mergeCell ref="F559:F570"/>
    <mergeCell ref="F547:F558"/>
    <mergeCell ref="F523:F534"/>
    <mergeCell ref="F535:F546"/>
    <mergeCell ref="A535:A546"/>
    <mergeCell ref="B535:B546"/>
    <mergeCell ref="C535:C546"/>
    <mergeCell ref="D535:D546"/>
    <mergeCell ref="B293:B304"/>
    <mergeCell ref="B305:B316"/>
    <mergeCell ref="C305:C316"/>
    <mergeCell ref="F244:F255"/>
    <mergeCell ref="C257:C268"/>
    <mergeCell ref="D305:D316"/>
    <mergeCell ref="E293:E304"/>
    <mergeCell ref="C293:C304"/>
    <mergeCell ref="F293:F304"/>
    <mergeCell ref="F305:F316"/>
    <mergeCell ref="B244:B255"/>
    <mergeCell ref="C244:C255"/>
    <mergeCell ref="D244:D255"/>
    <mergeCell ref="E244:E255"/>
    <mergeCell ref="D293:D304"/>
    <mergeCell ref="F257:F268"/>
    <mergeCell ref="B281:B292"/>
    <mergeCell ref="C281:C292"/>
    <mergeCell ref="D281:D292"/>
    <mergeCell ref="F269:F280"/>
    <mergeCell ref="E305:E316"/>
    <mergeCell ref="E269:E280"/>
    <mergeCell ref="F183:F194"/>
    <mergeCell ref="F159:F170"/>
    <mergeCell ref="C171:C182"/>
    <mergeCell ref="A232:A243"/>
    <mergeCell ref="F232:F243"/>
    <mergeCell ref="E207:E219"/>
    <mergeCell ref="D207:D219"/>
    <mergeCell ref="F207:F219"/>
    <mergeCell ref="F220:F231"/>
    <mergeCell ref="A220:A231"/>
    <mergeCell ref="B220:B231"/>
    <mergeCell ref="C220:C231"/>
    <mergeCell ref="D220:D231"/>
    <mergeCell ref="E220:E231"/>
    <mergeCell ref="B207:B219"/>
    <mergeCell ref="C207:C219"/>
    <mergeCell ref="A207:A219"/>
    <mergeCell ref="B232:B243"/>
    <mergeCell ref="C232:C243"/>
    <mergeCell ref="D232:D243"/>
    <mergeCell ref="E232:E243"/>
    <mergeCell ref="B195:B206"/>
    <mergeCell ref="C195:C206"/>
    <mergeCell ref="D195:D206"/>
    <mergeCell ref="E195:E206"/>
    <mergeCell ref="A195:A206"/>
    <mergeCell ref="F195:F206"/>
    <mergeCell ref="B257:B268"/>
    <mergeCell ref="D257:D268"/>
    <mergeCell ref="F281:F292"/>
    <mergeCell ref="A244:A255"/>
    <mergeCell ref="C269:C280"/>
    <mergeCell ref="E45:E57"/>
    <mergeCell ref="D96:D107"/>
    <mergeCell ref="D58:D70"/>
    <mergeCell ref="F171:F182"/>
    <mergeCell ref="D134:D146"/>
    <mergeCell ref="E134:E146"/>
    <mergeCell ref="A134:A146"/>
    <mergeCell ref="B134:B146"/>
    <mergeCell ref="F58:F70"/>
    <mergeCell ref="F83:F95"/>
    <mergeCell ref="C147:C158"/>
    <mergeCell ref="D147:D158"/>
    <mergeCell ref="E147:E158"/>
    <mergeCell ref="F147:F158"/>
    <mergeCell ref="F71:F82"/>
    <mergeCell ref="F108:F119"/>
    <mergeCell ref="F120:F133"/>
    <mergeCell ref="C134:C146"/>
    <mergeCell ref="E58:E70"/>
    <mergeCell ref="F134:F146"/>
    <mergeCell ref="C83:C95"/>
    <mergeCell ref="D83:D95"/>
    <mergeCell ref="B108:B119"/>
    <mergeCell ref="C108:C119"/>
    <mergeCell ref="D108:D119"/>
    <mergeCell ref="E108:E119"/>
    <mergeCell ref="E96:E107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B45:B57"/>
    <mergeCell ref="C45:C57"/>
    <mergeCell ref="D45:D57"/>
    <mergeCell ref="F27:F44"/>
    <mergeCell ref="A774:A780"/>
    <mergeCell ref="B774:B780"/>
    <mergeCell ref="C774:C780"/>
    <mergeCell ref="D774:D780"/>
    <mergeCell ref="E774:E780"/>
    <mergeCell ref="B722:B733"/>
    <mergeCell ref="C722:C733"/>
    <mergeCell ref="D722:D733"/>
    <mergeCell ref="E722:E733"/>
    <mergeCell ref="E734:E745"/>
    <mergeCell ref="A722:A733"/>
    <mergeCell ref="A734:A745"/>
    <mergeCell ref="B734:B745"/>
    <mergeCell ref="C734:C745"/>
    <mergeCell ref="D734:D745"/>
    <mergeCell ref="F734:F745"/>
    <mergeCell ref="F774:F780"/>
    <mergeCell ref="A746:A757"/>
    <mergeCell ref="B746:B757"/>
    <mergeCell ref="F96:F107"/>
    <mergeCell ref="C746:C757"/>
    <mergeCell ref="D746:D757"/>
    <mergeCell ref="E746:E757"/>
    <mergeCell ref="F746:F757"/>
    <mergeCell ref="F655:F668"/>
    <mergeCell ref="F631:F642"/>
    <mergeCell ref="F643:F654"/>
    <mergeCell ref="F402:F413"/>
    <mergeCell ref="D456:D457"/>
    <mergeCell ref="F454:F455"/>
    <mergeCell ref="A721:M721"/>
    <mergeCell ref="A681:A692"/>
    <mergeCell ref="D681:D692"/>
    <mergeCell ref="E681:E692"/>
    <mergeCell ref="A669:A680"/>
    <mergeCell ref="A693:A706"/>
    <mergeCell ref="F707:F720"/>
    <mergeCell ref="B681:B692"/>
    <mergeCell ref="C681:C692"/>
    <mergeCell ref="A707:A720"/>
    <mergeCell ref="F681:F692"/>
    <mergeCell ref="C655:C668"/>
    <mergeCell ref="A643:A654"/>
    <mergeCell ref="B643:B654"/>
    <mergeCell ref="A619:A630"/>
    <mergeCell ref="F607:F618"/>
    <mergeCell ref="A631:A642"/>
    <mergeCell ref="B631:B642"/>
    <mergeCell ref="C631:C642"/>
    <mergeCell ref="D631:D642"/>
    <mergeCell ref="D619:D630"/>
    <mergeCell ref="E619:E630"/>
    <mergeCell ref="E631:E642"/>
    <mergeCell ref="E499:E510"/>
    <mergeCell ref="F499:F510"/>
    <mergeCell ref="B463:B474"/>
    <mergeCell ref="C463:C474"/>
    <mergeCell ref="D463:D474"/>
    <mergeCell ref="F619:F630"/>
    <mergeCell ref="F487:F498"/>
    <mergeCell ref="F595:F606"/>
    <mergeCell ref="E595:E606"/>
    <mergeCell ref="D595:D606"/>
    <mergeCell ref="C595:C606"/>
    <mergeCell ref="B595:B606"/>
    <mergeCell ref="D607:D618"/>
    <mergeCell ref="C487:C498"/>
    <mergeCell ref="C559:C570"/>
    <mergeCell ref="D559:D570"/>
    <mergeCell ref="D475:D486"/>
    <mergeCell ref="E475:E486"/>
    <mergeCell ref="E535:E546"/>
    <mergeCell ref="E559:E570"/>
    <mergeCell ref="E456:E457"/>
    <mergeCell ref="A607:A618"/>
    <mergeCell ref="F317:F328"/>
    <mergeCell ref="A329:A340"/>
    <mergeCell ref="B329:B340"/>
    <mergeCell ref="C317:C328"/>
    <mergeCell ref="D317:D328"/>
    <mergeCell ref="E317:E328"/>
    <mergeCell ref="D390:D401"/>
    <mergeCell ref="F456:F457"/>
    <mergeCell ref="C454:C455"/>
    <mergeCell ref="B454:B455"/>
    <mergeCell ref="D454:D455"/>
    <mergeCell ref="E454:E455"/>
    <mergeCell ref="A439:A450"/>
    <mergeCell ref="B439:B450"/>
    <mergeCell ref="C439:C450"/>
    <mergeCell ref="D439:D450"/>
    <mergeCell ref="A451:A462"/>
    <mergeCell ref="B452:B453"/>
    <mergeCell ref="E439:E450"/>
    <mergeCell ref="B499:B510"/>
    <mergeCell ref="C499:C510"/>
    <mergeCell ref="D499:D510"/>
    <mergeCell ref="A655:A668"/>
    <mergeCell ref="B619:B630"/>
    <mergeCell ref="C619:C630"/>
    <mergeCell ref="B317:B328"/>
    <mergeCell ref="A317:A328"/>
    <mergeCell ref="B341:B352"/>
    <mergeCell ref="C341:C352"/>
    <mergeCell ref="D341:D352"/>
    <mergeCell ref="C402:C413"/>
    <mergeCell ref="D402:D413"/>
    <mergeCell ref="C378:C389"/>
    <mergeCell ref="D378:D389"/>
    <mergeCell ref="D365:D377"/>
    <mergeCell ref="C547:C558"/>
    <mergeCell ref="D547:D558"/>
    <mergeCell ref="C353:C364"/>
    <mergeCell ref="D353:D364"/>
    <mergeCell ref="B390:B401"/>
    <mergeCell ref="C390:C401"/>
    <mergeCell ref="B402:B413"/>
    <mergeCell ref="A595:A606"/>
    <mergeCell ref="A463:A474"/>
    <mergeCell ref="B456:B457"/>
    <mergeCell ref="C643:C654"/>
    <mergeCell ref="A120:A133"/>
    <mergeCell ref="B120:B133"/>
    <mergeCell ref="C120:C133"/>
    <mergeCell ref="D120:D133"/>
    <mergeCell ref="E120:E133"/>
    <mergeCell ref="A183:A194"/>
    <mergeCell ref="B183:B194"/>
    <mergeCell ref="C183:C194"/>
    <mergeCell ref="D183:D194"/>
    <mergeCell ref="E183:E194"/>
    <mergeCell ref="A171:A182"/>
    <mergeCell ref="B171:B182"/>
    <mergeCell ref="D171:D182"/>
    <mergeCell ref="A159:A170"/>
    <mergeCell ref="B159:B170"/>
    <mergeCell ref="C159:C170"/>
    <mergeCell ref="A257:A268"/>
    <mergeCell ref="A281:A292"/>
    <mergeCell ref="E281:E292"/>
    <mergeCell ref="D269:D280"/>
    <mergeCell ref="F722:F733"/>
    <mergeCell ref="B607:B618"/>
    <mergeCell ref="C607:C618"/>
    <mergeCell ref="B655:B668"/>
    <mergeCell ref="D655:D668"/>
    <mergeCell ref="E655:E668"/>
    <mergeCell ref="B707:B720"/>
    <mergeCell ref="F693:F706"/>
    <mergeCell ref="B669:B680"/>
    <mergeCell ref="D669:D680"/>
    <mergeCell ref="E669:E680"/>
    <mergeCell ref="F669:F680"/>
    <mergeCell ref="B693:B706"/>
    <mergeCell ref="C693:C706"/>
    <mergeCell ref="D693:D706"/>
    <mergeCell ref="E693:E706"/>
    <mergeCell ref="C669:C680"/>
    <mergeCell ref="C707:C720"/>
    <mergeCell ref="D707:D720"/>
    <mergeCell ref="E707:E720"/>
    <mergeCell ref="A71:A82"/>
    <mergeCell ref="B71:B82"/>
    <mergeCell ref="C71:C82"/>
    <mergeCell ref="D71:D82"/>
    <mergeCell ref="E257:E268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A45:A57"/>
    <mergeCell ref="A83:A95"/>
    <mergeCell ref="B83:B95"/>
    <mergeCell ref="D159:D170"/>
    <mergeCell ref="E159:E170"/>
    <mergeCell ref="A147:A158"/>
    <mergeCell ref="B147:B158"/>
    <mergeCell ref="E171:E182"/>
    <mergeCell ref="A108:A119"/>
    <mergeCell ref="E83:E95"/>
    <mergeCell ref="F8:F25"/>
    <mergeCell ref="A26:M26"/>
    <mergeCell ref="A365:A377"/>
    <mergeCell ref="B365:B377"/>
    <mergeCell ref="C365:C377"/>
    <mergeCell ref="F439:F450"/>
    <mergeCell ref="A426:A438"/>
    <mergeCell ref="B426:B438"/>
    <mergeCell ref="C426:C438"/>
    <mergeCell ref="D426:D438"/>
    <mergeCell ref="E426:E438"/>
    <mergeCell ref="F426:F438"/>
    <mergeCell ref="F329:F340"/>
    <mergeCell ref="F45:F57"/>
    <mergeCell ref="A58:A70"/>
    <mergeCell ref="B58:B70"/>
    <mergeCell ref="C58:C70"/>
    <mergeCell ref="A8:A25"/>
    <mergeCell ref="B8:B25"/>
    <mergeCell ref="C8:C25"/>
    <mergeCell ref="D8:D25"/>
    <mergeCell ref="E8:E25"/>
    <mergeCell ref="A269:A280"/>
    <mergeCell ref="B269:B280"/>
    <mergeCell ref="F378:F389"/>
    <mergeCell ref="F365:F377"/>
    <mergeCell ref="C329:C340"/>
    <mergeCell ref="A341:A352"/>
    <mergeCell ref="A390:A401"/>
    <mergeCell ref="E390:E401"/>
    <mergeCell ref="F390:F401"/>
    <mergeCell ref="A378:A389"/>
    <mergeCell ref="B378:B389"/>
    <mergeCell ref="A353:A364"/>
    <mergeCell ref="B353:B364"/>
    <mergeCell ref="F341:F352"/>
    <mergeCell ref="F353:F364"/>
    <mergeCell ref="E329:E340"/>
    <mergeCell ref="E341:E352"/>
    <mergeCell ref="D329:D340"/>
    <mergeCell ref="D643:D654"/>
    <mergeCell ref="E643:E654"/>
    <mergeCell ref="E353:E364"/>
    <mergeCell ref="E365:E377"/>
    <mergeCell ref="A305:A316"/>
    <mergeCell ref="E402:E413"/>
    <mergeCell ref="E378:E389"/>
    <mergeCell ref="A402:A413"/>
    <mergeCell ref="D511:D522"/>
    <mergeCell ref="E511:E522"/>
    <mergeCell ref="A559:A570"/>
    <mergeCell ref="B559:B570"/>
    <mergeCell ref="E607:E618"/>
    <mergeCell ref="A547:A558"/>
    <mergeCell ref="B547:B558"/>
    <mergeCell ref="D487:D498"/>
    <mergeCell ref="E487:E498"/>
    <mergeCell ref="A475:A486"/>
    <mergeCell ref="A511:A522"/>
    <mergeCell ref="A523:A534"/>
    <mergeCell ref="B459:B462"/>
    <mergeCell ref="C459:C462"/>
    <mergeCell ref="D459:D462"/>
    <mergeCell ref="E459:E462"/>
    <mergeCell ref="A758:A769"/>
    <mergeCell ref="B758:B769"/>
    <mergeCell ref="C758:C769"/>
    <mergeCell ref="D758:D769"/>
    <mergeCell ref="E758:E769"/>
    <mergeCell ref="F758:F769"/>
    <mergeCell ref="F583:F594"/>
    <mergeCell ref="F475:F486"/>
    <mergeCell ref="E463:E474"/>
    <mergeCell ref="E547:E558"/>
    <mergeCell ref="B523:B534"/>
    <mergeCell ref="C523:C534"/>
    <mergeCell ref="D523:D534"/>
    <mergeCell ref="E523:E534"/>
    <mergeCell ref="C511:C522"/>
    <mergeCell ref="A487:A498"/>
    <mergeCell ref="A499:A510"/>
    <mergeCell ref="A583:A594"/>
    <mergeCell ref="B583:B594"/>
    <mergeCell ref="C583:C594"/>
    <mergeCell ref="D583:D594"/>
    <mergeCell ref="E583:E594"/>
    <mergeCell ref="B475:B486"/>
    <mergeCell ref="C475:C48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46" fitToHeight="0" orientation="landscape" r:id="rId1"/>
  <rowBreaks count="4" manualBreakCount="4">
    <brk id="25" max="31" man="1"/>
    <brk id="366" max="31" man="1"/>
    <brk id="438" max="31" man="1"/>
    <brk id="721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2023-09-27T07:18:52Z</cp:lastPrinted>
  <dcterms:created xsi:type="dcterms:W3CDTF">1996-10-08T23:32:33Z</dcterms:created>
  <dcterms:modified xsi:type="dcterms:W3CDTF">2023-09-27T07:18:54Z</dcterms:modified>
</cp:coreProperties>
</file>