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035" yWindow="-120" windowWidth="20205" windowHeight="1182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РИМ'!$A$7:$AR$250</definedName>
    <definedName name="_xlnm.Print_Titles" localSheetId="0">'Приложение 2 к МП РИМ'!$4:$7</definedName>
    <definedName name="_xlnm.Print_Area" localSheetId="0">'Приложение 2 к МП РИМ'!$A$1:$M$869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5" i="7" l="1"/>
  <c r="I25" i="7" l="1"/>
  <c r="K45" i="7" l="1"/>
  <c r="I45" i="7"/>
  <c r="I46" i="7"/>
  <c r="J826" i="7"/>
  <c r="J24" i="7"/>
  <c r="I865" i="7" l="1"/>
  <c r="H865" i="7" s="1"/>
  <c r="S749" i="7" l="1"/>
  <c r="O749" i="7"/>
  <c r="L46" i="7" l="1"/>
  <c r="H25" i="7" l="1"/>
  <c r="J25" i="7"/>
  <c r="K25" i="7"/>
  <c r="M25" i="7"/>
  <c r="L25" i="7"/>
  <c r="H46" i="7"/>
  <c r="J46" i="7"/>
  <c r="K46" i="7"/>
  <c r="M46" i="7"/>
  <c r="L613" i="7"/>
  <c r="H614" i="7"/>
  <c r="I457" i="7"/>
  <c r="H457" i="7"/>
  <c r="I275" i="7"/>
  <c r="J275" i="7"/>
  <c r="K275" i="7"/>
  <c r="L275" i="7"/>
  <c r="M275" i="7"/>
  <c r="H275" i="7"/>
  <c r="K678" i="7" l="1"/>
  <c r="H678" i="7"/>
  <c r="J639" i="7" l="1"/>
  <c r="H694" i="7" l="1"/>
  <c r="H693" i="7"/>
  <c r="H692" i="7"/>
  <c r="H690" i="7"/>
  <c r="H689" i="7"/>
  <c r="H688" i="7"/>
  <c r="H687" i="7"/>
  <c r="H686" i="7"/>
  <c r="H685" i="7"/>
  <c r="H684" i="7"/>
  <c r="H683" i="7"/>
  <c r="M682" i="7"/>
  <c r="L682" i="7"/>
  <c r="K682" i="7"/>
  <c r="J682" i="7"/>
  <c r="I682" i="7"/>
  <c r="H682" i="7"/>
  <c r="H679" i="7" l="1"/>
  <c r="I681" i="7"/>
  <c r="I679" i="7"/>
  <c r="H677" i="7"/>
  <c r="H676" i="7"/>
  <c r="H675" i="7"/>
  <c r="H674" i="7"/>
  <c r="H673" i="7"/>
  <c r="H672" i="7"/>
  <c r="H671" i="7"/>
  <c r="H670" i="7"/>
  <c r="H668" i="7" l="1"/>
  <c r="H667" i="7"/>
  <c r="H666" i="7"/>
  <c r="H665" i="7"/>
  <c r="H664" i="7"/>
  <c r="H663" i="7"/>
  <c r="H662" i="7"/>
  <c r="H661" i="7"/>
  <c r="H660" i="7"/>
  <c r="H659" i="7"/>
  <c r="H658" i="7"/>
  <c r="H657" i="7"/>
  <c r="M656" i="7"/>
  <c r="K656" i="7"/>
  <c r="J656" i="7"/>
  <c r="I656" i="7"/>
  <c r="J696" i="7"/>
  <c r="K696" i="7"/>
  <c r="L696" i="7"/>
  <c r="M696" i="7"/>
  <c r="J697" i="7"/>
  <c r="K697" i="7"/>
  <c r="L697" i="7"/>
  <c r="M697" i="7"/>
  <c r="J698" i="7"/>
  <c r="K698" i="7"/>
  <c r="L698" i="7"/>
  <c r="M698" i="7"/>
  <c r="J699" i="7"/>
  <c r="K699" i="7"/>
  <c r="L699" i="7"/>
  <c r="M699" i="7"/>
  <c r="J700" i="7"/>
  <c r="K700" i="7"/>
  <c r="L700" i="7"/>
  <c r="M700" i="7"/>
  <c r="I701" i="7"/>
  <c r="J701" i="7"/>
  <c r="K701" i="7"/>
  <c r="L701" i="7"/>
  <c r="M701" i="7"/>
  <c r="I702" i="7"/>
  <c r="J702" i="7"/>
  <c r="K702" i="7"/>
  <c r="M702" i="7"/>
  <c r="J703" i="7"/>
  <c r="K703" i="7"/>
  <c r="L703" i="7"/>
  <c r="M703" i="7"/>
  <c r="J704" i="7"/>
  <c r="J678" i="7" s="1"/>
  <c r="K704" i="7"/>
  <c r="L704" i="7"/>
  <c r="L678" i="7" s="1"/>
  <c r="M704" i="7"/>
  <c r="J705" i="7"/>
  <c r="J679" i="7" s="1"/>
  <c r="K705" i="7"/>
  <c r="L705" i="7"/>
  <c r="L679" i="7" s="1"/>
  <c r="M705" i="7"/>
  <c r="M679" i="7" s="1"/>
  <c r="I706" i="7"/>
  <c r="I680" i="7" s="1"/>
  <c r="I669" i="7" s="1"/>
  <c r="J706" i="7"/>
  <c r="J680" i="7" s="1"/>
  <c r="K706" i="7"/>
  <c r="K680" i="7" s="1"/>
  <c r="L706" i="7"/>
  <c r="L680" i="7" s="1"/>
  <c r="M706" i="7"/>
  <c r="M680" i="7" s="1"/>
  <c r="J707" i="7"/>
  <c r="J681" i="7" s="1"/>
  <c r="K707" i="7"/>
  <c r="K681" i="7" s="1"/>
  <c r="K669" i="7" s="1"/>
  <c r="L707" i="7"/>
  <c r="L681" i="7" s="1"/>
  <c r="M707" i="7"/>
  <c r="M681" i="7" s="1"/>
  <c r="M669" i="7" l="1"/>
  <c r="L669" i="7"/>
  <c r="J669" i="7"/>
  <c r="H656" i="7"/>
  <c r="H707" i="7"/>
  <c r="H681" i="7" s="1"/>
  <c r="H704" i="7"/>
  <c r="H700" i="7"/>
  <c r="H698" i="7"/>
  <c r="J695" i="7"/>
  <c r="I695" i="7"/>
  <c r="H705" i="7"/>
  <c r="H703" i="7"/>
  <c r="H701" i="7"/>
  <c r="H699" i="7"/>
  <c r="M695" i="7"/>
  <c r="K695" i="7"/>
  <c r="L656" i="7"/>
  <c r="H697" i="7"/>
  <c r="H696" i="7"/>
  <c r="K142" i="7"/>
  <c r="L262" i="7"/>
  <c r="L142" i="7" s="1"/>
  <c r="L45" i="7" s="1"/>
  <c r="H45" i="7" s="1"/>
  <c r="H264" i="7"/>
  <c r="H263" i="7"/>
  <c r="H262" i="7"/>
  <c r="I252" i="7" s="1"/>
  <c r="H261" i="7"/>
  <c r="H260" i="7"/>
  <c r="H259" i="7"/>
  <c r="H258" i="7"/>
  <c r="H257" i="7"/>
  <c r="H256" i="7"/>
  <c r="H255" i="7"/>
  <c r="H254" i="7"/>
  <c r="H253" i="7"/>
  <c r="L252" i="7"/>
  <c r="K252" i="7"/>
  <c r="J252" i="7"/>
  <c r="H252" i="7" l="1"/>
  <c r="L207" i="7"/>
  <c r="L652" i="7"/>
  <c r="L639" i="7" s="1"/>
  <c r="H639" i="7" s="1"/>
  <c r="L441" i="7" l="1"/>
  <c r="I640" i="7" l="1"/>
  <c r="J640" i="7"/>
  <c r="K640" i="7"/>
  <c r="I641" i="7"/>
  <c r="J641" i="7"/>
  <c r="K641" i="7"/>
  <c r="I642" i="7"/>
  <c r="J642" i="7"/>
  <c r="K642" i="7"/>
  <c r="M640" i="7"/>
  <c r="M641" i="7"/>
  <c r="M642" i="7"/>
  <c r="L642" i="7"/>
  <c r="L641" i="7"/>
  <c r="L640" i="7"/>
  <c r="L143" i="7" l="1"/>
  <c r="L144" i="7"/>
  <c r="J590" i="7"/>
  <c r="K590" i="7"/>
  <c r="L590" i="7"/>
  <c r="I603" i="7"/>
  <c r="J603" i="7"/>
  <c r="K603" i="7"/>
  <c r="L603" i="7"/>
  <c r="I617" i="7"/>
  <c r="J617" i="7"/>
  <c r="L617" i="7"/>
  <c r="I48" i="7"/>
  <c r="I630" i="7"/>
  <c r="K630" i="7"/>
  <c r="L630" i="7"/>
  <c r="L798" i="7"/>
  <c r="L797" i="7"/>
  <c r="L799" i="7"/>
  <c r="K828" i="7"/>
  <c r="L828" i="7"/>
  <c r="H828" i="7" s="1"/>
  <c r="L826" i="7"/>
  <c r="L24" i="7" s="1"/>
  <c r="H24" i="7" s="1"/>
  <c r="H866" i="7"/>
  <c r="H813" i="7"/>
  <c r="M798" i="7"/>
  <c r="K798" i="7"/>
  <c r="J798" i="7"/>
  <c r="I798" i="7"/>
  <c r="H732" i="7"/>
  <c r="H719" i="7"/>
  <c r="H706" i="7" s="1"/>
  <c r="H680" i="7" s="1"/>
  <c r="H669" i="7" s="1"/>
  <c r="H654" i="7"/>
  <c r="H641" i="7" s="1"/>
  <c r="H628" i="7"/>
  <c r="H615" i="7"/>
  <c r="H601" i="7"/>
  <c r="H588" i="7"/>
  <c r="H575" i="7"/>
  <c r="M562" i="7"/>
  <c r="J562" i="7"/>
  <c r="H549" i="7"/>
  <c r="H536" i="7"/>
  <c r="H523" i="7"/>
  <c r="H510" i="7"/>
  <c r="H497" i="7"/>
  <c r="H484" i="7"/>
  <c r="H471" i="7"/>
  <c r="H458" i="7"/>
  <c r="H443" i="7"/>
  <c r="H418" i="7"/>
  <c r="H393" i="7"/>
  <c r="H379" i="7"/>
  <c r="H342" i="7"/>
  <c r="H329" i="7"/>
  <c r="H316" i="7"/>
  <c r="H303" i="7"/>
  <c r="H290" i="7"/>
  <c r="H277" i="7"/>
  <c r="H249" i="7"/>
  <c r="H236" i="7"/>
  <c r="H223" i="7"/>
  <c r="H210" i="7"/>
  <c r="H196" i="7"/>
  <c r="H183" i="7"/>
  <c r="H170" i="7"/>
  <c r="H143" i="7"/>
  <c r="H62" i="7"/>
  <c r="H652" i="7"/>
  <c r="J630" i="7"/>
  <c r="H655" i="7"/>
  <c r="H642" i="7" s="1"/>
  <c r="H653" i="7"/>
  <c r="H640" i="7" s="1"/>
  <c r="H651" i="7"/>
  <c r="H650" i="7"/>
  <c r="H649" i="7"/>
  <c r="H648" i="7"/>
  <c r="H647" i="7"/>
  <c r="H646" i="7"/>
  <c r="H645" i="7"/>
  <c r="H644" i="7"/>
  <c r="M643" i="7"/>
  <c r="L643" i="7"/>
  <c r="K643" i="7"/>
  <c r="J643" i="7"/>
  <c r="I643" i="7"/>
  <c r="H798" i="7" l="1"/>
  <c r="H643" i="7"/>
  <c r="H854" i="7"/>
  <c r="K617" i="7" l="1"/>
  <c r="L137" i="7" l="1"/>
  <c r="K137" i="7"/>
  <c r="L138" i="7"/>
  <c r="K138" i="7"/>
  <c r="L139" i="7"/>
  <c r="K139" i="7"/>
  <c r="K140" i="7"/>
  <c r="J45" i="7" l="1"/>
  <c r="M45" i="7"/>
  <c r="I47" i="7"/>
  <c r="J47" i="7"/>
  <c r="M47" i="7"/>
  <c r="H638" i="7" l="1"/>
  <c r="H637" i="7"/>
  <c r="H636" i="7"/>
  <c r="H635" i="7"/>
  <c r="H634" i="7"/>
  <c r="H633" i="7"/>
  <c r="H632" i="7"/>
  <c r="H631" i="7"/>
  <c r="M630" i="7"/>
  <c r="H630" i="7" l="1"/>
  <c r="L842" i="7"/>
  <c r="J855" i="7" l="1"/>
  <c r="K855" i="7"/>
  <c r="L855" i="7"/>
  <c r="K826" i="7" l="1"/>
  <c r="L825" i="7"/>
  <c r="H867" i="7"/>
  <c r="H864" i="7"/>
  <c r="H863" i="7"/>
  <c r="H862" i="7"/>
  <c r="H861" i="7"/>
  <c r="H860" i="7"/>
  <c r="H859" i="7"/>
  <c r="H858" i="7"/>
  <c r="I826" i="7" l="1"/>
  <c r="I24" i="7" s="1"/>
  <c r="I864" i="7"/>
  <c r="H855" i="7"/>
  <c r="I825" i="7" l="1"/>
  <c r="I855" i="7"/>
  <c r="L234" i="7" l="1"/>
  <c r="L140" i="7" s="1"/>
  <c r="H629" i="7" l="1"/>
  <c r="H627" i="7"/>
  <c r="H626" i="7"/>
  <c r="H625" i="7"/>
  <c r="H624" i="7"/>
  <c r="H623" i="7"/>
  <c r="H622" i="7"/>
  <c r="H621" i="7"/>
  <c r="H620" i="7"/>
  <c r="H619" i="7"/>
  <c r="H618" i="7"/>
  <c r="M617" i="7"/>
  <c r="H617" i="7" l="1"/>
  <c r="H444" i="7"/>
  <c r="H442" i="7"/>
  <c r="H441" i="7"/>
  <c r="H440" i="7"/>
  <c r="H439" i="7"/>
  <c r="H438" i="7"/>
  <c r="H437" i="7"/>
  <c r="H436" i="7"/>
  <c r="H435" i="7"/>
  <c r="H434" i="7"/>
  <c r="H433" i="7"/>
  <c r="M432" i="7"/>
  <c r="L432" i="7"/>
  <c r="K432" i="7"/>
  <c r="J432" i="7"/>
  <c r="I432" i="7"/>
  <c r="H432" i="7" l="1"/>
  <c r="H616" i="7"/>
  <c r="H613" i="7"/>
  <c r="H612" i="7"/>
  <c r="H611" i="7"/>
  <c r="H610" i="7"/>
  <c r="H609" i="7"/>
  <c r="H608" i="7"/>
  <c r="H607" i="7"/>
  <c r="H606" i="7"/>
  <c r="H605" i="7"/>
  <c r="H604" i="7"/>
  <c r="M603" i="7"/>
  <c r="H603" i="7" l="1"/>
  <c r="H250" i="7" l="1"/>
  <c r="H248" i="7"/>
  <c r="H247" i="7"/>
  <c r="H246" i="7"/>
  <c r="H245" i="7"/>
  <c r="H244" i="7"/>
  <c r="H243" i="7"/>
  <c r="H242" i="7"/>
  <c r="H241" i="7"/>
  <c r="H240" i="7"/>
  <c r="H239" i="7"/>
  <c r="K238" i="7"/>
  <c r="J238" i="7"/>
  <c r="I238" i="7"/>
  <c r="I142" i="7" l="1"/>
  <c r="H142" i="7"/>
  <c r="H238" i="7"/>
  <c r="L238" i="7"/>
  <c r="H237" i="7" l="1"/>
  <c r="H235" i="7"/>
  <c r="H234" i="7"/>
  <c r="H233" i="7"/>
  <c r="H232" i="7"/>
  <c r="H231" i="7"/>
  <c r="H230" i="7"/>
  <c r="H229" i="7"/>
  <c r="H228" i="7"/>
  <c r="H227" i="7"/>
  <c r="H226" i="7"/>
  <c r="L225" i="7"/>
  <c r="K225" i="7"/>
  <c r="J225" i="7"/>
  <c r="I225" i="7"/>
  <c r="H225" i="7" l="1"/>
  <c r="M556" i="7" l="1"/>
  <c r="L822" i="7" l="1"/>
  <c r="L823" i="7"/>
  <c r="H823" i="7" s="1"/>
  <c r="L824" i="7"/>
  <c r="H824" i="7" s="1"/>
  <c r="L827" i="7"/>
  <c r="L821" i="7"/>
  <c r="H827" i="7" l="1"/>
  <c r="L829" i="7"/>
  <c r="H853" i="7"/>
  <c r="H849" i="7"/>
  <c r="I829" i="7" l="1"/>
  <c r="H851" i="7" l="1"/>
  <c r="H825" i="7" s="1"/>
  <c r="H852" i="7"/>
  <c r="H850" i="7"/>
  <c r="H848" i="7"/>
  <c r="H847" i="7"/>
  <c r="H846" i="7"/>
  <c r="H845" i="7"/>
  <c r="J842" i="7"/>
  <c r="J828" i="7" s="1"/>
  <c r="I842" i="7"/>
  <c r="I828" i="7" s="1"/>
  <c r="H842" i="7" l="1"/>
  <c r="I140" i="7"/>
  <c r="I208" i="7" l="1"/>
  <c r="J208" i="7"/>
  <c r="L208" i="7"/>
  <c r="M208" i="7"/>
  <c r="K208" i="7"/>
  <c r="J44" i="7"/>
  <c r="M44" i="7"/>
  <c r="I141" i="7"/>
  <c r="I44" i="7" s="1"/>
  <c r="L141" i="7"/>
  <c r="L44" i="7" s="1"/>
  <c r="K141" i="7"/>
  <c r="K44" i="7" s="1"/>
  <c r="H141" i="7" l="1"/>
  <c r="H44" i="7" s="1"/>
  <c r="J23" i="7" l="1"/>
  <c r="K757" i="7"/>
  <c r="K23" i="7" s="1"/>
  <c r="L757" i="7"/>
  <c r="L23" i="7" s="1"/>
  <c r="K810" i="7"/>
  <c r="L810" i="7"/>
  <c r="H811" i="7"/>
  <c r="I811" i="7" s="1"/>
  <c r="I810" i="7" s="1"/>
  <c r="I757" i="7" l="1"/>
  <c r="I23" i="7" s="1"/>
  <c r="H602" i="7"/>
  <c r="H600" i="7"/>
  <c r="H599" i="7"/>
  <c r="I599" i="7" s="1"/>
  <c r="I590" i="7" s="1"/>
  <c r="H598" i="7"/>
  <c r="H597" i="7"/>
  <c r="H596" i="7"/>
  <c r="H595" i="7"/>
  <c r="H594" i="7"/>
  <c r="H593" i="7"/>
  <c r="H592" i="7"/>
  <c r="H591" i="7"/>
  <c r="M590" i="7"/>
  <c r="H590" i="7" l="1"/>
  <c r="H757" i="7"/>
  <c r="H23" i="7" s="1"/>
  <c r="I274" i="7" l="1"/>
  <c r="H274" i="7"/>
  <c r="H224" i="7" l="1"/>
  <c r="H222" i="7"/>
  <c r="H221" i="7"/>
  <c r="H220" i="7"/>
  <c r="H219" i="7"/>
  <c r="H218" i="7"/>
  <c r="H217" i="7"/>
  <c r="H216" i="7"/>
  <c r="H215" i="7"/>
  <c r="H214" i="7"/>
  <c r="H213" i="7"/>
  <c r="L212" i="7"/>
  <c r="K212" i="7"/>
  <c r="J212" i="7"/>
  <c r="I212" i="7"/>
  <c r="H212" i="7" l="1"/>
  <c r="L781" i="7"/>
  <c r="L453" i="7" l="1"/>
  <c r="L454" i="7" s="1"/>
  <c r="L42" i="7" s="1"/>
  <c r="L99" i="7"/>
  <c r="L546" i="7" l="1"/>
  <c r="K587" i="7" l="1"/>
  <c r="K586" i="7"/>
  <c r="L587" i="7"/>
  <c r="L586" i="7"/>
  <c r="K574" i="7"/>
  <c r="K573" i="7"/>
  <c r="L574" i="7"/>
  <c r="L47" i="7" s="1"/>
  <c r="L573" i="7"/>
  <c r="L534" i="7"/>
  <c r="K534" i="7"/>
  <c r="H562" i="7" l="1"/>
  <c r="H211" i="7"/>
  <c r="H209" i="7"/>
  <c r="H207" i="7"/>
  <c r="H208" i="7" s="1"/>
  <c r="H206" i="7"/>
  <c r="H205" i="7"/>
  <c r="H204" i="7"/>
  <c r="H203" i="7"/>
  <c r="H202" i="7"/>
  <c r="H201" i="7"/>
  <c r="H200" i="7"/>
  <c r="H199" i="7"/>
  <c r="L198" i="7"/>
  <c r="K198" i="7"/>
  <c r="J198" i="7"/>
  <c r="I198" i="7"/>
  <c r="K265" i="7"/>
  <c r="H266" i="7"/>
  <c r="H267" i="7"/>
  <c r="H268" i="7"/>
  <c r="H269" i="7"/>
  <c r="H270" i="7"/>
  <c r="L271" i="7"/>
  <c r="L265" i="7" s="1"/>
  <c r="L272" i="7"/>
  <c r="H272" i="7" s="1"/>
  <c r="H273" i="7"/>
  <c r="H278" i="7"/>
  <c r="H198" i="7" l="1"/>
  <c r="I271" i="7"/>
  <c r="H271" i="7"/>
  <c r="H265" i="7" s="1"/>
  <c r="I265" i="7" l="1"/>
  <c r="H550" i="7"/>
  <c r="H548" i="7"/>
  <c r="H547" i="7"/>
  <c r="H546" i="7"/>
  <c r="H545" i="7"/>
  <c r="H544" i="7"/>
  <c r="H543" i="7"/>
  <c r="H542" i="7"/>
  <c r="H541" i="7"/>
  <c r="H540" i="7"/>
  <c r="H539" i="7"/>
  <c r="M538" i="7"/>
  <c r="L538" i="7"/>
  <c r="K538" i="7"/>
  <c r="J538" i="7"/>
  <c r="H538" i="7" l="1"/>
  <c r="I546" i="7"/>
  <c r="I538" i="7" s="1"/>
  <c r="J42" i="7"/>
  <c r="J21" i="7" s="1"/>
  <c r="K42" i="7"/>
  <c r="M42" i="7"/>
  <c r="M21" i="7" l="1"/>
  <c r="H454" i="7"/>
  <c r="I454" i="7" s="1"/>
  <c r="I42" i="7" s="1"/>
  <c r="H42" i="7" l="1"/>
  <c r="H453" i="7" l="1"/>
  <c r="K553" i="7"/>
  <c r="L553" i="7"/>
  <c r="M553" i="7"/>
  <c r="K554" i="7"/>
  <c r="L554" i="7"/>
  <c r="M554" i="7"/>
  <c r="K555" i="7"/>
  <c r="L555" i="7"/>
  <c r="M555" i="7"/>
  <c r="K556" i="7"/>
  <c r="L556" i="7"/>
  <c r="K557" i="7"/>
  <c r="L557" i="7"/>
  <c r="M557" i="7"/>
  <c r="K558" i="7"/>
  <c r="L558" i="7"/>
  <c r="M558" i="7"/>
  <c r="K559" i="7"/>
  <c r="L559" i="7"/>
  <c r="M559" i="7"/>
  <c r="K560" i="7"/>
  <c r="L560" i="7"/>
  <c r="M560" i="7"/>
  <c r="M43" i="7" s="1"/>
  <c r="K561" i="7"/>
  <c r="L561" i="7"/>
  <c r="M561" i="7"/>
  <c r="K563" i="7"/>
  <c r="L563" i="7"/>
  <c r="L48" i="7" s="1"/>
  <c r="M563" i="7"/>
  <c r="M48" i="7" s="1"/>
  <c r="J559" i="7"/>
  <c r="J554" i="7"/>
  <c r="J555" i="7"/>
  <c r="J556" i="7"/>
  <c r="J557" i="7"/>
  <c r="J558" i="7"/>
  <c r="J560" i="7"/>
  <c r="J43" i="7" s="1"/>
  <c r="J561" i="7"/>
  <c r="J563" i="7"/>
  <c r="J48" i="7" s="1"/>
  <c r="J553" i="7"/>
  <c r="K552" i="7"/>
  <c r="L552" i="7"/>
  <c r="M552" i="7"/>
  <c r="J552" i="7"/>
  <c r="I561" i="7"/>
  <c r="I560" i="7"/>
  <c r="I559" i="7"/>
  <c r="I483" i="7"/>
  <c r="I482" i="7"/>
  <c r="I481" i="7"/>
  <c r="K483" i="7"/>
  <c r="K482" i="7"/>
  <c r="L483" i="7"/>
  <c r="L482" i="7"/>
  <c r="L481" i="7"/>
  <c r="I499" i="7"/>
  <c r="J499" i="7"/>
  <c r="L499" i="7"/>
  <c r="M499" i="7"/>
  <c r="H500" i="7"/>
  <c r="H501" i="7"/>
  <c r="H502" i="7"/>
  <c r="H503" i="7"/>
  <c r="H504" i="7"/>
  <c r="H505" i="7"/>
  <c r="H506" i="7"/>
  <c r="K507" i="7"/>
  <c r="K499" i="7" s="1"/>
  <c r="H508" i="7"/>
  <c r="H509" i="7"/>
  <c r="H511" i="7"/>
  <c r="H589" i="7"/>
  <c r="H587" i="7"/>
  <c r="H586" i="7"/>
  <c r="H585" i="7"/>
  <c r="H584" i="7"/>
  <c r="H583" i="7"/>
  <c r="H582" i="7"/>
  <c r="H581" i="7"/>
  <c r="H580" i="7"/>
  <c r="H579" i="7"/>
  <c r="H578" i="7"/>
  <c r="M577" i="7"/>
  <c r="L577" i="7"/>
  <c r="K577" i="7"/>
  <c r="J577" i="7"/>
  <c r="I577" i="7"/>
  <c r="H576" i="7"/>
  <c r="H574" i="7"/>
  <c r="H573" i="7"/>
  <c r="H572" i="7"/>
  <c r="H571" i="7"/>
  <c r="H570" i="7"/>
  <c r="H569" i="7"/>
  <c r="H568" i="7"/>
  <c r="H567" i="7"/>
  <c r="H566" i="7"/>
  <c r="H565" i="7"/>
  <c r="M564" i="7"/>
  <c r="L564" i="7"/>
  <c r="K564" i="7"/>
  <c r="J564" i="7"/>
  <c r="I564" i="7"/>
  <c r="K47" i="7" l="1"/>
  <c r="K48" i="7"/>
  <c r="I43" i="7"/>
  <c r="H553" i="7"/>
  <c r="H559" i="7"/>
  <c r="I551" i="7"/>
  <c r="M551" i="7"/>
  <c r="K551" i="7"/>
  <c r="H555" i="7"/>
  <c r="I473" i="7"/>
  <c r="J551" i="7"/>
  <c r="L551" i="7"/>
  <c r="H563" i="7"/>
  <c r="H560" i="7"/>
  <c r="H577" i="7"/>
  <c r="H561" i="7"/>
  <c r="H557" i="7"/>
  <c r="K481" i="7"/>
  <c r="H481" i="7" s="1"/>
  <c r="H558" i="7"/>
  <c r="H556" i="7"/>
  <c r="H554" i="7"/>
  <c r="H552" i="7"/>
  <c r="H564" i="7"/>
  <c r="H507" i="7"/>
  <c r="H499" i="7" s="1"/>
  <c r="H551" i="7" l="1"/>
  <c r="I809" i="7" l="1"/>
  <c r="J809" i="7"/>
  <c r="K809" i="7"/>
  <c r="K755" i="7" s="1"/>
  <c r="K21" i="7" s="1"/>
  <c r="L809" i="7"/>
  <c r="L755" i="7" s="1"/>
  <c r="L21" i="7" s="1"/>
  <c r="M809" i="7"/>
  <c r="I755" i="7" l="1"/>
  <c r="H810" i="7"/>
  <c r="H99" i="7"/>
  <c r="H755" i="7" l="1"/>
  <c r="H21" i="7" s="1"/>
  <c r="I21" i="7"/>
  <c r="K525" i="7"/>
  <c r="L521" i="7"/>
  <c r="L43" i="7" s="1"/>
  <c r="K521" i="7"/>
  <c r="K43" i="7" s="1"/>
  <c r="L520" i="7"/>
  <c r="K520" i="7"/>
  <c r="H537" i="7"/>
  <c r="H535" i="7"/>
  <c r="H534" i="7"/>
  <c r="H533" i="7"/>
  <c r="H532" i="7"/>
  <c r="H531" i="7"/>
  <c r="H530" i="7"/>
  <c r="H529" i="7"/>
  <c r="H528" i="7"/>
  <c r="H527" i="7"/>
  <c r="H526" i="7"/>
  <c r="M525" i="7"/>
  <c r="L525" i="7"/>
  <c r="J525" i="7"/>
  <c r="I525" i="7"/>
  <c r="L793" i="7"/>
  <c r="L794" i="7" s="1"/>
  <c r="K793" i="7"/>
  <c r="K794" i="7" s="1"/>
  <c r="H520" i="7" l="1"/>
  <c r="H525" i="7"/>
  <c r="L403" i="7"/>
  <c r="K403" i="7"/>
  <c r="K41" i="7" s="1"/>
  <c r="L782" i="7" l="1"/>
  <c r="M787" i="7" l="1"/>
  <c r="M788" i="7"/>
  <c r="M789" i="7"/>
  <c r="M790" i="7"/>
  <c r="M791" i="7"/>
  <c r="M792" i="7"/>
  <c r="M793" i="7"/>
  <c r="M794" i="7" s="1"/>
  <c r="M795" i="7"/>
  <c r="M796" i="7" s="1"/>
  <c r="M797" i="7"/>
  <c r="M799" i="7"/>
  <c r="L787" i="7"/>
  <c r="L788" i="7"/>
  <c r="L789" i="7"/>
  <c r="L790" i="7"/>
  <c r="L791" i="7"/>
  <c r="L792" i="7"/>
  <c r="L795" i="7"/>
  <c r="L796" i="7" s="1"/>
  <c r="K787" i="7"/>
  <c r="K788" i="7"/>
  <c r="K789" i="7"/>
  <c r="K790" i="7"/>
  <c r="K791" i="7"/>
  <c r="K792" i="7"/>
  <c r="K795" i="7"/>
  <c r="K796" i="7" s="1"/>
  <c r="K797" i="7"/>
  <c r="K799" i="7"/>
  <c r="J787" i="7"/>
  <c r="J788" i="7"/>
  <c r="J789" i="7"/>
  <c r="J790" i="7"/>
  <c r="J791" i="7"/>
  <c r="J792" i="7"/>
  <c r="J793" i="7"/>
  <c r="J794" i="7" s="1"/>
  <c r="J795" i="7"/>
  <c r="J796" i="7" s="1"/>
  <c r="J797" i="7"/>
  <c r="J799" i="7"/>
  <c r="J786" i="7"/>
  <c r="K786" i="7"/>
  <c r="L786" i="7"/>
  <c r="M786" i="7"/>
  <c r="I787" i="7"/>
  <c r="I788" i="7"/>
  <c r="I789" i="7"/>
  <c r="I790" i="7"/>
  <c r="I791" i="7"/>
  <c r="I792" i="7"/>
  <c r="I793" i="7"/>
  <c r="I794" i="7" s="1"/>
  <c r="I795" i="7"/>
  <c r="I796" i="7" s="1"/>
  <c r="I797" i="7"/>
  <c r="I799" i="7"/>
  <c r="I786" i="7"/>
  <c r="I763" i="7"/>
  <c r="I764" i="7"/>
  <c r="I765" i="7"/>
  <c r="I766" i="7"/>
  <c r="I767" i="7"/>
  <c r="I768" i="7"/>
  <c r="I769" i="7"/>
  <c r="I770" i="7"/>
  <c r="I771" i="7"/>
  <c r="I772" i="7"/>
  <c r="I762" i="7"/>
  <c r="M763" i="7"/>
  <c r="M748" i="7" s="1"/>
  <c r="M764" i="7"/>
  <c r="M749" i="7" s="1"/>
  <c r="M765" i="7"/>
  <c r="M750" i="7" s="1"/>
  <c r="M766" i="7"/>
  <c r="M751" i="7" s="1"/>
  <c r="M767" i="7"/>
  <c r="M752" i="7" s="1"/>
  <c r="M768" i="7"/>
  <c r="M753" i="7" s="1"/>
  <c r="M769" i="7"/>
  <c r="M754" i="7" s="1"/>
  <c r="M770" i="7"/>
  <c r="M756" i="7" s="1"/>
  <c r="M771" i="7"/>
  <c r="M772" i="7"/>
  <c r="M760" i="7" s="1"/>
  <c r="L763" i="7"/>
  <c r="L748" i="7" s="1"/>
  <c r="L764" i="7"/>
  <c r="L749" i="7" s="1"/>
  <c r="L765" i="7"/>
  <c r="L750" i="7" s="1"/>
  <c r="L766" i="7"/>
  <c r="L751" i="7" s="1"/>
  <c r="L767" i="7"/>
  <c r="L752" i="7" s="1"/>
  <c r="L768" i="7"/>
  <c r="L753" i="7" s="1"/>
  <c r="L770" i="7"/>
  <c r="L756" i="7" s="1"/>
  <c r="L771" i="7"/>
  <c r="L772" i="7"/>
  <c r="L760" i="7" s="1"/>
  <c r="K763" i="7"/>
  <c r="K748" i="7" s="1"/>
  <c r="K764" i="7"/>
  <c r="K765" i="7"/>
  <c r="K750" i="7" s="1"/>
  <c r="K766" i="7"/>
  <c r="K767" i="7"/>
  <c r="K752" i="7" s="1"/>
  <c r="K768" i="7"/>
  <c r="K769" i="7"/>
  <c r="K754" i="7" s="1"/>
  <c r="K770" i="7"/>
  <c r="K771" i="7"/>
  <c r="K759" i="7" s="1"/>
  <c r="K772" i="7"/>
  <c r="K762" i="7"/>
  <c r="K747" i="7" s="1"/>
  <c r="L762" i="7"/>
  <c r="L747" i="7" s="1"/>
  <c r="M762" i="7"/>
  <c r="M747" i="7" s="1"/>
  <c r="N749" i="7"/>
  <c r="P749" i="7"/>
  <c r="Q749" i="7"/>
  <c r="R749" i="7"/>
  <c r="T749" i="7"/>
  <c r="U749" i="7"/>
  <c r="V749" i="7"/>
  <c r="W749" i="7"/>
  <c r="X749" i="7"/>
  <c r="Y749" i="7"/>
  <c r="Z749" i="7"/>
  <c r="AA749" i="7"/>
  <c r="AB749" i="7"/>
  <c r="AC749" i="7"/>
  <c r="J763" i="7"/>
  <c r="J764" i="7"/>
  <c r="J749" i="7" s="1"/>
  <c r="J765" i="7"/>
  <c r="J766" i="7"/>
  <c r="J767" i="7"/>
  <c r="J768" i="7"/>
  <c r="J769" i="7"/>
  <c r="J770" i="7"/>
  <c r="J771" i="7"/>
  <c r="J759" i="7" s="1"/>
  <c r="J772" i="7"/>
  <c r="J762" i="7"/>
  <c r="L759" i="7" l="1"/>
  <c r="L26" i="7" s="1"/>
  <c r="L758" i="7"/>
  <c r="I759" i="7"/>
  <c r="M758" i="7"/>
  <c r="M759" i="7"/>
  <c r="H768" i="7"/>
  <c r="J747" i="7"/>
  <c r="I747" i="7"/>
  <c r="K753" i="7"/>
  <c r="K751" i="7"/>
  <c r="K749" i="7"/>
  <c r="J758" i="7"/>
  <c r="J754" i="7"/>
  <c r="J752" i="7"/>
  <c r="J750" i="7"/>
  <c r="J748" i="7"/>
  <c r="K758" i="7"/>
  <c r="I760" i="7"/>
  <c r="I27" i="7" s="1"/>
  <c r="I756" i="7"/>
  <c r="I753" i="7"/>
  <c r="I751" i="7"/>
  <c r="I749" i="7"/>
  <c r="J760" i="7"/>
  <c r="J756" i="7"/>
  <c r="J753" i="7"/>
  <c r="J751" i="7"/>
  <c r="K760" i="7"/>
  <c r="K756" i="7"/>
  <c r="I758" i="7"/>
  <c r="I752" i="7"/>
  <c r="I750" i="7"/>
  <c r="I748" i="7"/>
  <c r="I754" i="7"/>
  <c r="H763" i="7"/>
  <c r="H762" i="7"/>
  <c r="K746" i="7" l="1"/>
  <c r="I746" i="7"/>
  <c r="J746" i="7"/>
  <c r="H759" i="7"/>
  <c r="L769" i="7"/>
  <c r="L754" i="7" s="1"/>
  <c r="L746" i="7" s="1"/>
  <c r="H498" i="7" l="1"/>
  <c r="H496" i="7"/>
  <c r="H495" i="7"/>
  <c r="H494" i="7"/>
  <c r="H493" i="7"/>
  <c r="H492" i="7"/>
  <c r="H491" i="7"/>
  <c r="H490" i="7"/>
  <c r="H489" i="7"/>
  <c r="H488" i="7"/>
  <c r="H487" i="7"/>
  <c r="M486" i="7"/>
  <c r="L486" i="7"/>
  <c r="K486" i="7"/>
  <c r="J486" i="7"/>
  <c r="I486" i="7"/>
  <c r="K473" i="7" l="1"/>
  <c r="H486" i="7"/>
  <c r="H524" i="7"/>
  <c r="H522" i="7"/>
  <c r="H521" i="7"/>
  <c r="H519" i="7"/>
  <c r="H518" i="7"/>
  <c r="H517" i="7"/>
  <c r="H516" i="7"/>
  <c r="H515" i="7"/>
  <c r="H514" i="7"/>
  <c r="H513" i="7"/>
  <c r="M512" i="7"/>
  <c r="K512" i="7"/>
  <c r="J512" i="7"/>
  <c r="I512" i="7"/>
  <c r="L22" i="7"/>
  <c r="K24" i="7"/>
  <c r="J27" i="7"/>
  <c r="K27" i="7"/>
  <c r="L27" i="7"/>
  <c r="H512" i="7" l="1"/>
  <c r="L512" i="7"/>
  <c r="H485" i="7"/>
  <c r="H483" i="7"/>
  <c r="H482" i="7"/>
  <c r="H480" i="7"/>
  <c r="H479" i="7"/>
  <c r="H478" i="7"/>
  <c r="H477" i="7"/>
  <c r="H476" i="7"/>
  <c r="H475" i="7"/>
  <c r="H474" i="7"/>
  <c r="M473" i="7"/>
  <c r="J473" i="7"/>
  <c r="H473" i="7" l="1"/>
  <c r="L473" i="7"/>
  <c r="L41" i="7" l="1"/>
  <c r="L57" i="7" l="1"/>
  <c r="L467" i="7"/>
  <c r="I741" i="7"/>
  <c r="L741" i="7"/>
  <c r="L702" i="7" s="1"/>
  <c r="L695" i="7" l="1"/>
  <c r="H702" i="7"/>
  <c r="H695" i="7" s="1"/>
  <c r="L325" i="7"/>
  <c r="L71" i="7"/>
  <c r="H71" i="7" s="1"/>
  <c r="I427" i="7" l="1"/>
  <c r="L427" i="7"/>
  <c r="H792" i="7" l="1"/>
  <c r="H780" i="7"/>
  <c r="I420" i="7" l="1"/>
  <c r="H406" i="7" l="1"/>
  <c r="H405" i="7"/>
  <c r="H404" i="7"/>
  <c r="H403" i="7"/>
  <c r="H402" i="7"/>
  <c r="H401" i="7"/>
  <c r="H400" i="7"/>
  <c r="H399" i="7"/>
  <c r="H398" i="7"/>
  <c r="H397" i="7"/>
  <c r="H396" i="7"/>
  <c r="L395" i="7"/>
  <c r="K395" i="7"/>
  <c r="I395" i="7"/>
  <c r="H395" i="7" l="1"/>
  <c r="H741" i="7" l="1"/>
  <c r="K734" i="7" l="1"/>
  <c r="L734" i="7"/>
  <c r="H734" i="7" s="1"/>
  <c r="M734" i="7"/>
  <c r="H744" i="7"/>
  <c r="H743" i="7"/>
  <c r="H742" i="7"/>
  <c r="H740" i="7"/>
  <c r="H739" i="7"/>
  <c r="H738" i="7"/>
  <c r="H737" i="7"/>
  <c r="H736" i="7"/>
  <c r="H735" i="7"/>
  <c r="L363" i="7"/>
  <c r="K363" i="7"/>
  <c r="K40" i="7" s="1"/>
  <c r="I460" i="7" l="1"/>
  <c r="M460" i="7"/>
  <c r="L460" i="7"/>
  <c r="K460" i="7"/>
  <c r="J460" i="7"/>
  <c r="H472" i="7"/>
  <c r="H470" i="7"/>
  <c r="H469" i="7"/>
  <c r="H468" i="7"/>
  <c r="H467" i="7"/>
  <c r="H466" i="7"/>
  <c r="H465" i="7"/>
  <c r="H464" i="7"/>
  <c r="H463" i="7"/>
  <c r="H462" i="7"/>
  <c r="H461" i="7"/>
  <c r="H448" i="7"/>
  <c r="H460" i="7" l="1"/>
  <c r="H431" i="7" l="1"/>
  <c r="H430" i="7"/>
  <c r="H429" i="7"/>
  <c r="H428" i="7"/>
  <c r="H427" i="7"/>
  <c r="H426" i="7"/>
  <c r="H425" i="7"/>
  <c r="H424" i="7"/>
  <c r="H423" i="7"/>
  <c r="H422" i="7"/>
  <c r="H421" i="7"/>
  <c r="L420" i="7"/>
  <c r="K420" i="7"/>
  <c r="H420" i="7" l="1"/>
  <c r="H451" i="7"/>
  <c r="H452" i="7"/>
  <c r="H455" i="7"/>
  <c r="H456" i="7"/>
  <c r="I456" i="7" s="1"/>
  <c r="I445" i="7" s="1"/>
  <c r="H459" i="7"/>
  <c r="J445" i="7"/>
  <c r="K445" i="7"/>
  <c r="L445" i="7"/>
  <c r="M445" i="7"/>
  <c r="H450" i="7"/>
  <c r="H449" i="7"/>
  <c r="H447" i="7"/>
  <c r="H446" i="7"/>
  <c r="H445" i="7" l="1"/>
  <c r="I381" i="7"/>
  <c r="H389" i="7"/>
  <c r="H388" i="7"/>
  <c r="I305" i="7" l="1"/>
  <c r="J305" i="7"/>
  <c r="K305" i="7"/>
  <c r="L305" i="7"/>
  <c r="M305" i="7"/>
  <c r="J40" i="7" l="1"/>
  <c r="H151" i="7" l="1"/>
  <c r="H715" i="7" l="1"/>
  <c r="H784" i="7" l="1"/>
  <c r="H783" i="7"/>
  <c r="H782" i="7"/>
  <c r="H781" i="7"/>
  <c r="H779" i="7"/>
  <c r="H778" i="7"/>
  <c r="H777" i="7"/>
  <c r="H776" i="7"/>
  <c r="H775" i="7"/>
  <c r="H774" i="7"/>
  <c r="M773" i="7"/>
  <c r="L773" i="7"/>
  <c r="K773" i="7"/>
  <c r="J773" i="7"/>
  <c r="I773" i="7"/>
  <c r="H773" i="7" l="1"/>
  <c r="H722" i="7"/>
  <c r="H723" i="7"/>
  <c r="H724" i="7"/>
  <c r="H725" i="7"/>
  <c r="H726" i="7"/>
  <c r="H727" i="7"/>
  <c r="H728" i="7"/>
  <c r="H729" i="7"/>
  <c r="H730" i="7"/>
  <c r="H731" i="7"/>
  <c r="H733" i="7"/>
  <c r="I721" i="7"/>
  <c r="J721" i="7"/>
  <c r="K721" i="7"/>
  <c r="M721" i="7"/>
  <c r="L721" i="7"/>
  <c r="H721" i="7" l="1"/>
  <c r="I130" i="7" l="1"/>
  <c r="J131" i="7"/>
  <c r="K131" i="7"/>
  <c r="L131" i="7"/>
  <c r="M131" i="7"/>
  <c r="J132" i="7"/>
  <c r="K132" i="7"/>
  <c r="L132" i="7"/>
  <c r="M132" i="7"/>
  <c r="J133" i="7"/>
  <c r="K133" i="7"/>
  <c r="L133" i="7"/>
  <c r="M133" i="7"/>
  <c r="J134" i="7"/>
  <c r="K134" i="7"/>
  <c r="L134" i="7"/>
  <c r="M134" i="7"/>
  <c r="J135" i="7"/>
  <c r="K135" i="7"/>
  <c r="L135" i="7"/>
  <c r="M135" i="7"/>
  <c r="H136" i="7"/>
  <c r="J137" i="7"/>
  <c r="K39" i="7"/>
  <c r="M137" i="7"/>
  <c r="L40" i="7"/>
  <c r="L19" i="7" s="1"/>
  <c r="H139" i="7"/>
  <c r="H140" i="7"/>
  <c r="H144" i="7"/>
  <c r="I117" i="7"/>
  <c r="J117" i="7"/>
  <c r="K117" i="7"/>
  <c r="L117" i="7"/>
  <c r="M117" i="7"/>
  <c r="H118" i="7"/>
  <c r="H121" i="7"/>
  <c r="H138" i="7" l="1"/>
  <c r="H135" i="7"/>
  <c r="H134" i="7"/>
  <c r="H133" i="7"/>
  <c r="H131" i="7"/>
  <c r="H117" i="7"/>
  <c r="H132" i="7"/>
  <c r="L130" i="7"/>
  <c r="H137" i="7"/>
  <c r="K130" i="7"/>
  <c r="I185" i="7"/>
  <c r="J185" i="7"/>
  <c r="K185" i="7"/>
  <c r="L185" i="7"/>
  <c r="H191" i="7"/>
  <c r="H192" i="7"/>
  <c r="H193" i="7"/>
  <c r="H194" i="7"/>
  <c r="H195" i="7"/>
  <c r="H197" i="7"/>
  <c r="H178" i="7"/>
  <c r="H179" i="7"/>
  <c r="H180" i="7"/>
  <c r="H181" i="7"/>
  <c r="H182" i="7"/>
  <c r="H184" i="7"/>
  <c r="H165" i="7"/>
  <c r="H166" i="7"/>
  <c r="H167" i="7"/>
  <c r="H168" i="7"/>
  <c r="H169" i="7"/>
  <c r="H171" i="7"/>
  <c r="H190" i="7"/>
  <c r="H189" i="7"/>
  <c r="H188" i="7"/>
  <c r="H187" i="7"/>
  <c r="H186" i="7"/>
  <c r="H177" i="7"/>
  <c r="H176" i="7"/>
  <c r="H175" i="7"/>
  <c r="H174" i="7"/>
  <c r="H173" i="7"/>
  <c r="L172" i="7"/>
  <c r="K172" i="7"/>
  <c r="I172" i="7"/>
  <c r="H164" i="7"/>
  <c r="H163" i="7"/>
  <c r="H162" i="7"/>
  <c r="H161" i="7"/>
  <c r="H160" i="7"/>
  <c r="L159" i="7"/>
  <c r="K159" i="7"/>
  <c r="I159" i="7"/>
  <c r="H172" i="7" l="1"/>
  <c r="H130" i="7"/>
  <c r="H185" i="7"/>
  <c r="H159" i="7"/>
  <c r="I41" i="7"/>
  <c r="H419" i="7"/>
  <c r="H417" i="7"/>
  <c r="H416" i="7"/>
  <c r="H415" i="7"/>
  <c r="H414" i="7"/>
  <c r="H413" i="7"/>
  <c r="H412" i="7"/>
  <c r="H411" i="7"/>
  <c r="H410" i="7"/>
  <c r="H409" i="7"/>
  <c r="H408" i="7"/>
  <c r="L407" i="7"/>
  <c r="K407" i="7"/>
  <c r="I407" i="7"/>
  <c r="H407" i="7" l="1"/>
  <c r="H367" i="7"/>
  <c r="H366" i="7"/>
  <c r="H365" i="7"/>
  <c r="H364" i="7"/>
  <c r="H363" i="7"/>
  <c r="I363" i="7" s="1"/>
  <c r="I40" i="7" s="1"/>
  <c r="H362" i="7"/>
  <c r="H361" i="7"/>
  <c r="H360" i="7"/>
  <c r="H359" i="7"/>
  <c r="H358" i="7"/>
  <c r="H357" i="7"/>
  <c r="L356" i="7"/>
  <c r="K356" i="7"/>
  <c r="I356" i="7"/>
  <c r="H330" i="7"/>
  <c r="H328" i="7"/>
  <c r="H327" i="7"/>
  <c r="H326" i="7"/>
  <c r="H325" i="7"/>
  <c r="H324" i="7"/>
  <c r="H323" i="7"/>
  <c r="H322" i="7"/>
  <c r="H321" i="7"/>
  <c r="H320" i="7"/>
  <c r="H319" i="7"/>
  <c r="L318" i="7"/>
  <c r="K318" i="7"/>
  <c r="I318" i="7"/>
  <c r="H97" i="7"/>
  <c r="H356" i="7" l="1"/>
  <c r="H318" i="7"/>
  <c r="H17" i="7"/>
  <c r="H14" i="7"/>
  <c r="H12" i="7"/>
  <c r="H10" i="7"/>
  <c r="H38" i="7"/>
  <c r="H33" i="7"/>
  <c r="H31" i="7"/>
  <c r="H35" i="7"/>
  <c r="H93" i="7"/>
  <c r="H94" i="7"/>
  <c r="J63" i="7"/>
  <c r="K63" i="7"/>
  <c r="H65" i="7"/>
  <c r="H53" i="7"/>
  <c r="H52" i="7"/>
  <c r="L374" i="7" l="1"/>
  <c r="I374" i="7" s="1"/>
  <c r="H311" i="7"/>
  <c r="L298" i="7" l="1"/>
  <c r="I298" i="7" s="1"/>
  <c r="I39" i="7" s="1"/>
  <c r="H70" i="7"/>
  <c r="M40" i="7"/>
  <c r="H40" i="7" s="1"/>
  <c r="M41" i="7"/>
  <c r="J41" i="7"/>
  <c r="I34" i="7"/>
  <c r="I36" i="7"/>
  <c r="I37" i="7"/>
  <c r="I32" i="7"/>
  <c r="I818" i="7"/>
  <c r="J818" i="7"/>
  <c r="K818" i="7"/>
  <c r="L818" i="7"/>
  <c r="M818" i="7"/>
  <c r="I819" i="7"/>
  <c r="J819" i="7"/>
  <c r="K819" i="7"/>
  <c r="L819" i="7"/>
  <c r="M819" i="7"/>
  <c r="I820" i="7"/>
  <c r="J820" i="7"/>
  <c r="K820" i="7"/>
  <c r="L820" i="7"/>
  <c r="M820" i="7"/>
  <c r="I821" i="7"/>
  <c r="J821" i="7"/>
  <c r="K821" i="7"/>
  <c r="M821" i="7"/>
  <c r="I822" i="7"/>
  <c r="J822" i="7"/>
  <c r="K822" i="7"/>
  <c r="M822" i="7"/>
  <c r="I823" i="7"/>
  <c r="J823" i="7"/>
  <c r="K823" i="7"/>
  <c r="K19" i="7" s="1"/>
  <c r="M823" i="7"/>
  <c r="I824" i="7"/>
  <c r="J824" i="7"/>
  <c r="K824" i="7"/>
  <c r="K20" i="7" s="1"/>
  <c r="M824" i="7"/>
  <c r="I22" i="7"/>
  <c r="J825" i="7"/>
  <c r="J22" i="7" s="1"/>
  <c r="K825" i="7"/>
  <c r="K22" i="7" s="1"/>
  <c r="M825" i="7"/>
  <c r="M826" i="7"/>
  <c r="I827" i="7"/>
  <c r="I26" i="7" s="1"/>
  <c r="J827" i="7"/>
  <c r="J26" i="7" s="1"/>
  <c r="K827" i="7"/>
  <c r="K26" i="7" s="1"/>
  <c r="M827" i="7"/>
  <c r="J817" i="7"/>
  <c r="K817" i="7"/>
  <c r="L817" i="7"/>
  <c r="M817" i="7"/>
  <c r="I817" i="7"/>
  <c r="M708" i="7"/>
  <c r="L708" i="7"/>
  <c r="K708" i="7"/>
  <c r="J708" i="7"/>
  <c r="I708" i="7"/>
  <c r="H714" i="7"/>
  <c r="L816" i="7" l="1"/>
  <c r="I18" i="7"/>
  <c r="H41" i="7"/>
  <c r="H817" i="7"/>
  <c r="H394" i="7"/>
  <c r="H392" i="7"/>
  <c r="H391" i="7"/>
  <c r="H390" i="7"/>
  <c r="H387" i="7"/>
  <c r="H386" i="7"/>
  <c r="H385" i="7"/>
  <c r="H384" i="7"/>
  <c r="H383" i="7"/>
  <c r="H382" i="7"/>
  <c r="L381" i="7"/>
  <c r="K381" i="7"/>
  <c r="H380" i="7"/>
  <c r="H378" i="7"/>
  <c r="H377" i="7"/>
  <c r="H376" i="7"/>
  <c r="H375" i="7"/>
  <c r="H374" i="7"/>
  <c r="H373" i="7"/>
  <c r="H372" i="7"/>
  <c r="H371" i="7"/>
  <c r="H370" i="7"/>
  <c r="H369" i="7"/>
  <c r="K368" i="7"/>
  <c r="I11" i="7"/>
  <c r="I13" i="7"/>
  <c r="I15" i="7"/>
  <c r="I16" i="7"/>
  <c r="I19" i="7"/>
  <c r="I20" i="7"/>
  <c r="I800" i="7"/>
  <c r="J800" i="7"/>
  <c r="K800" i="7"/>
  <c r="L800" i="7"/>
  <c r="M800" i="7"/>
  <c r="I785" i="7"/>
  <c r="J785" i="7"/>
  <c r="K785" i="7"/>
  <c r="L785" i="7"/>
  <c r="M785" i="7"/>
  <c r="L49" i="7"/>
  <c r="L69" i="7"/>
  <c r="L63" i="7" s="1"/>
  <c r="H814" i="7"/>
  <c r="H812" i="7"/>
  <c r="H808" i="7"/>
  <c r="H807" i="7"/>
  <c r="H806" i="7"/>
  <c r="H805" i="7"/>
  <c r="H804" i="7"/>
  <c r="H803" i="7"/>
  <c r="H802" i="7"/>
  <c r="H801" i="7"/>
  <c r="H799" i="7"/>
  <c r="H797" i="7"/>
  <c r="H795" i="7"/>
  <c r="H796" i="7" s="1"/>
  <c r="H791" i="7"/>
  <c r="H790" i="7"/>
  <c r="H789" i="7"/>
  <c r="H788" i="7"/>
  <c r="H787" i="7"/>
  <c r="H786" i="7"/>
  <c r="H800" i="7" l="1"/>
  <c r="H381" i="7"/>
  <c r="H793" i="7"/>
  <c r="H794" i="7" s="1"/>
  <c r="H809" i="7"/>
  <c r="M19" i="7"/>
  <c r="J761" i="7"/>
  <c r="H766" i="7"/>
  <c r="H747" i="7"/>
  <c r="H770" i="7"/>
  <c r="H772" i="7"/>
  <c r="H758" i="7"/>
  <c r="H752" i="7"/>
  <c r="H750" i="7"/>
  <c r="H764" i="7"/>
  <c r="H751" i="7"/>
  <c r="H748" i="7"/>
  <c r="J19" i="7"/>
  <c r="I761" i="7"/>
  <c r="M761" i="7"/>
  <c r="M27" i="7" s="1"/>
  <c r="H760" i="7"/>
  <c r="H756" i="7"/>
  <c r="L761" i="7"/>
  <c r="H771" i="7"/>
  <c r="H769" i="7"/>
  <c r="H767" i="7"/>
  <c r="H765" i="7"/>
  <c r="H368" i="7"/>
  <c r="L368" i="7"/>
  <c r="I368" i="7" s="1"/>
  <c r="K761" i="7"/>
  <c r="H785" i="7" l="1"/>
  <c r="M746" i="7"/>
  <c r="H19" i="7"/>
  <c r="I734" i="7"/>
  <c r="H753" i="7"/>
  <c r="J745" i="7"/>
  <c r="J734" i="7" s="1"/>
  <c r="H761" i="7"/>
  <c r="H749" i="7"/>
  <c r="H754" i="7"/>
  <c r="M20" i="7"/>
  <c r="M24" i="7"/>
  <c r="M26" i="7"/>
  <c r="L20" i="7"/>
  <c r="J20" i="7"/>
  <c r="H713" i="7"/>
  <c r="H746" i="7" l="1"/>
  <c r="H20" i="7"/>
  <c r="H745" i="7"/>
  <c r="H43" i="7"/>
  <c r="H47" i="7"/>
  <c r="H26" i="7" s="1"/>
  <c r="H717" i="7"/>
  <c r="H716" i="7"/>
  <c r="H712" i="7"/>
  <c r="H709" i="7"/>
  <c r="H711" i="7"/>
  <c r="H710" i="7"/>
  <c r="H720" i="7"/>
  <c r="H718" i="7"/>
  <c r="H708" i="7" l="1"/>
  <c r="I292" i="7" l="1"/>
  <c r="H333" i="7"/>
  <c r="H334" i="7"/>
  <c r="H335" i="7"/>
  <c r="H336" i="7"/>
  <c r="H337" i="7"/>
  <c r="H338" i="7"/>
  <c r="H339" i="7"/>
  <c r="H340" i="7"/>
  <c r="H341" i="7"/>
  <c r="H343" i="7"/>
  <c r="H837" i="7" l="1"/>
  <c r="H839" i="7"/>
  <c r="H826" i="7" s="1"/>
  <c r="H307" i="7" l="1"/>
  <c r="H308" i="7"/>
  <c r="H309" i="7"/>
  <c r="H310" i="7"/>
  <c r="H312" i="7"/>
  <c r="H313" i="7"/>
  <c r="H314" i="7"/>
  <c r="H315" i="7"/>
  <c r="H317" i="7"/>
  <c r="H306" i="7"/>
  <c r="L292" i="7"/>
  <c r="H298" i="7"/>
  <c r="H299" i="7"/>
  <c r="H300" i="7"/>
  <c r="H301" i="7"/>
  <c r="H302" i="7"/>
  <c r="H304" i="7"/>
  <c r="H285" i="7"/>
  <c r="H286" i="7"/>
  <c r="H287" i="7"/>
  <c r="H288" i="7"/>
  <c r="H289" i="7"/>
  <c r="H291" i="7"/>
  <c r="H48" i="7" s="1"/>
  <c r="H27" i="7" s="1"/>
  <c r="L279" i="7"/>
  <c r="H58" i="7"/>
  <c r="H59" i="7"/>
  <c r="H60" i="7"/>
  <c r="H61" i="7"/>
  <c r="H305" i="7" l="1"/>
  <c r="H332" i="7" l="1"/>
  <c r="L331" i="7"/>
  <c r="K331" i="7"/>
  <c r="I331" i="7"/>
  <c r="K36" i="7"/>
  <c r="K15" i="7" s="1"/>
  <c r="H331" i="7" l="1"/>
  <c r="H91" i="7" l="1"/>
  <c r="L90" i="7"/>
  <c r="H56" i="7" l="1"/>
  <c r="H57" i="7"/>
  <c r="H55" i="7"/>
  <c r="H297" i="7"/>
  <c r="H296" i="7"/>
  <c r="H295" i="7"/>
  <c r="H294" i="7"/>
  <c r="H293" i="7"/>
  <c r="K292" i="7"/>
  <c r="H284" i="7"/>
  <c r="H283" i="7"/>
  <c r="H282" i="7"/>
  <c r="H281" i="7"/>
  <c r="H280" i="7"/>
  <c r="K279" i="7"/>
  <c r="I279" i="7"/>
  <c r="H69" i="7"/>
  <c r="J32" i="7"/>
  <c r="J11" i="7" s="1"/>
  <c r="K32" i="7"/>
  <c r="K11" i="7" s="1"/>
  <c r="L32" i="7"/>
  <c r="L11" i="7" s="1"/>
  <c r="M32" i="7"/>
  <c r="M11" i="7" s="1"/>
  <c r="J34" i="7"/>
  <c r="J13" i="7" s="1"/>
  <c r="K34" i="7"/>
  <c r="K13" i="7" s="1"/>
  <c r="L34" i="7"/>
  <c r="L13" i="7" s="1"/>
  <c r="M34" i="7"/>
  <c r="M13" i="7" s="1"/>
  <c r="J36" i="7"/>
  <c r="J15" i="7" s="1"/>
  <c r="L36" i="7"/>
  <c r="L15" i="7" s="1"/>
  <c r="M36" i="7"/>
  <c r="M15" i="7" s="1"/>
  <c r="J37" i="7"/>
  <c r="J16" i="7" s="1"/>
  <c r="K37" i="7"/>
  <c r="K16" i="7" s="1"/>
  <c r="L37" i="7"/>
  <c r="L16" i="7" s="1"/>
  <c r="M37" i="7"/>
  <c r="M16" i="7" s="1"/>
  <c r="K18" i="7"/>
  <c r="L39" i="7"/>
  <c r="L18" i="7" s="1"/>
  <c r="M39" i="7"/>
  <c r="M18" i="7" s="1"/>
  <c r="M30" i="7"/>
  <c r="M9" i="7" s="1"/>
  <c r="J30" i="7"/>
  <c r="H149" i="7"/>
  <c r="H150" i="7"/>
  <c r="H148" i="7"/>
  <c r="H147" i="7"/>
  <c r="H146" i="7"/>
  <c r="L145" i="7"/>
  <c r="K145" i="7"/>
  <c r="I145" i="7"/>
  <c r="J9" i="7" l="1"/>
  <c r="L30" i="7"/>
  <c r="K30" i="7"/>
  <c r="J39" i="7"/>
  <c r="H39" i="7" s="1"/>
  <c r="H13" i="7"/>
  <c r="H15" i="7"/>
  <c r="H16" i="7"/>
  <c r="H11" i="7"/>
  <c r="M29" i="7"/>
  <c r="M22" i="7" s="1"/>
  <c r="H22" i="7" s="1"/>
  <c r="H34" i="7"/>
  <c r="H32" i="7"/>
  <c r="H37" i="7"/>
  <c r="H292" i="7"/>
  <c r="H279" i="7"/>
  <c r="H145" i="7"/>
  <c r="H68" i="7"/>
  <c r="H835" i="7"/>
  <c r="H834" i="7"/>
  <c r="H833" i="7"/>
  <c r="L9" i="7" l="1"/>
  <c r="L8" i="7" s="1"/>
  <c r="L29" i="7"/>
  <c r="K9" i="7"/>
  <c r="K8" i="7" s="1"/>
  <c r="K29" i="7"/>
  <c r="J29" i="7"/>
  <c r="J18" i="7"/>
  <c r="J8" i="7" s="1"/>
  <c r="M8" i="7"/>
  <c r="H30" i="7"/>
  <c r="H36" i="7"/>
  <c r="H819" i="7"/>
  <c r="H832" i="7"/>
  <c r="H829" i="7" s="1"/>
  <c r="J829" i="7"/>
  <c r="H818" i="7"/>
  <c r="J816" i="7"/>
  <c r="M816" i="7"/>
  <c r="H9" i="7" l="1"/>
  <c r="H29" i="7"/>
  <c r="H18" i="7"/>
  <c r="H8" i="7" s="1"/>
  <c r="H820" i="7"/>
  <c r="I816" i="7"/>
  <c r="H822" i="7"/>
  <c r="H821" i="7"/>
  <c r="K816" i="7"/>
  <c r="H816" i="7" l="1"/>
  <c r="M63" i="7"/>
  <c r="H67" i="7"/>
  <c r="H63" i="7" s="1"/>
  <c r="H49" i="7"/>
  <c r="H105" i="7"/>
  <c r="H104" i="7" s="1"/>
  <c r="L104" i="7"/>
  <c r="J49" i="7"/>
  <c r="I105" i="7"/>
  <c r="I63" i="7"/>
  <c r="I49" i="7"/>
  <c r="H96" i="7"/>
  <c r="K90" i="7"/>
  <c r="H95" i="7"/>
  <c r="H90" i="7" l="1"/>
  <c r="I30" i="7"/>
  <c r="I29" i="7" s="1"/>
  <c r="I104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9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3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C21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согласно служебки устойчивости  №547 от 08.02.2023</t>
        </r>
      </text>
    </comment>
    <comment ref="I22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Цыба Е 222 603 у Литвиненко </t>
        </r>
      </text>
    </comment>
    <comment ref="I26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2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4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2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2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5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6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5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6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84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4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4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84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4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5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85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5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5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5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<sst xmlns="http://schemas.openxmlformats.org/spreadsheetml/2006/main" count="1135" uniqueCount="223">
  <si>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</si>
  <si>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</si>
  <si>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</si>
  <si>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</si>
  <si>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</si>
  <si>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</si>
  <si>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</si>
  <si>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</si>
  <si>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</si>
  <si>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</si>
  <si>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</si>
  <si>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</si>
  <si>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</si>
  <si>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</si>
  <si>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</si>
  <si>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</si>
  <si>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</si>
  <si>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</si>
  <si>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</si>
  <si>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</si>
  <si>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</si>
  <si>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</si>
  <si>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</si>
  <si>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</si>
  <si>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</si>
  <si>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</si>
  <si>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</si>
  <si>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</si>
  <si>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</si>
  <si>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</si>
  <si>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</si>
  <si>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</si>
  <si>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</si>
  <si>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</si>
  <si>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</si>
  <si>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</si>
  <si>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</si>
  <si>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</si>
  <si>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</si>
  <si>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</si>
  <si>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</si>
  <si>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</si>
  <si>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</si>
  <si>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</si>
  <si>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</si>
  <si>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</si>
  <si>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</si>
  <si>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</si>
  <si>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</si>
  <si>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</si>
  <si>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</si>
  <si>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</si>
  <si>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</si>
  <si>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</si>
  <si>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</si>
  <si>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</si>
  <si>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</si>
  <si>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</si>
  <si>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</si>
  <si>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</si>
  <si>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</si>
  <si>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</si>
  <si>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</si>
  <si>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</si>
  <si>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</si>
  <si>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</si>
  <si>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</si>
  <si>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</si>
  <si>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</si>
  <si>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</si>
  <si>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</si>
  <si>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</si>
  <si>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</si>
  <si>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</si>
  <si>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</si>
  <si>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</si>
  <si>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</si>
  <si>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</si>
  <si>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</si>
  <si>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</si>
  <si>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</si>
  <si>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</si>
  <si>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</si>
  <si>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</si>
  <si>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</si>
  <si>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</si>
  <si>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</si>
  <si>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</si>
  <si>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</si>
  <si>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</si>
  <si>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</si>
  <si>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</si>
  <si>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</si>
  <si>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</si>
  <si>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</si>
  <si>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</si>
  <si>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</si>
  <si>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</si>
  <si>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</si>
  <si>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</si>
  <si>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</si>
  <si>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</si>
  <si>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</si>
  <si>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</si>
  <si>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</si>
  <si>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</si>
  <si>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</si>
  <si>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</si>
  <si>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</si>
  <si>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</si>
  <si>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</si>
  <si>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</si>
  <si>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</si>
  <si>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</si>
  <si>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</si>
  <si>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</si>
  <si>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</si>
  <si>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</si>
  <si>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</si>
  <si>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</si>
  <si>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</si>
  <si>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</si>
  <si>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</si>
  <si>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</si>
  <si>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</si>
  <si>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</si>
  <si>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</si>
  <si>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</si>
  <si>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</si>
  <si>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</si>
  <si>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</si>
  <si>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</si>
  <si>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</si>
  <si>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</si>
  <si>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</si>
  <si>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</si>
  <si>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</si>
  <si>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</si>
  <si>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</si>
  <si>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</si>
  <si>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</si>
  <si>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</si>
  <si>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</si>
  <si>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</si>
  <si>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</si>
  <si>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</si>
  <si>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</si>
  <si>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</si>
  <si>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</si>
  <si>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</si>
  <si>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</si>
  <si>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</si>
  <si>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</si>
  <si>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</si>
  <si>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</si>
  <si>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</si>
  <si>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</si>
  <si>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</si>
  <si>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</si>
  <si>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</si>
  <si>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</si>
  <si>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</si>
  <si>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</si>
  <si>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</si>
  <si>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</si>
  <si>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</si>
  <si>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</si>
  <si>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</si>
  <si>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</si>
  <si>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</si>
  <si>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</si>
  <si>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</si>
  <si>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</si>
  <si>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</si>
  <si>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</si>
  <si>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</si>
  <si>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</si>
  <si>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</si>
  <si>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</si>
  <si>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</si>
  <si>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</si>
  <si>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</si>
  <si>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</si>
  <si>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</si>
  <si>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</si>
  <si>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</si>
  <si>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</si>
  <si>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</si>
  <si>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</si>
  <si>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2024 гг.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</si>
  <si>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</si>
  <si>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</si>
  <si>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</si>
  <si>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</si>
  <si>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</si>
  <si>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</si>
  <si>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</si>
  <si>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</si>
  <si>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</si>
  <si>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</si>
  <si>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</si>
  <si>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</si>
  <si>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 xml:space="preserve">Проектные работы, реконструкция </t>
  </si>
  <si>
    <t>1 032 м</t>
  </si>
  <si>
    <t>713,0 м</t>
  </si>
  <si>
    <t>5,5 км</t>
  </si>
  <si>
    <t>2023-2025 гг.</t>
  </si>
  <si>
    <t>2023-2027 гг.</t>
  </si>
  <si>
    <t>* Финансовое обеспечение работ  (в т. ч. авансирование) осуществлено в 2023 году.</t>
  </si>
  <si>
    <t>1.1.58.2. Сети и объекты водоотведения *</t>
  </si>
  <si>
    <t>1.1.58.1. Строительство 2-й очереди водозабора "Северный"*</t>
  </si>
  <si>
    <t>1.1.59.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*</t>
  </si>
  <si>
    <t>2023-2027</t>
  </si>
  <si>
    <t>1.1.59.1. Строительство 2-й очереди водозабора "Северный"*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</si>
  <si>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</si>
  <si>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</si>
  <si>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1.1.26.8. 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г.Благовещенск, Амурская область»</t>
  </si>
  <si>
    <t>1.1.26.9. Строительство объекта «Тепловая сеть от котельной 800 квартала (вдоль ул. 50 лет Октября от ул. Зеленая до ул. Шафира)»</t>
  </si>
  <si>
    <t>1.1.26.6.Реконструкция ул.Тепличная города Благовещенска 1 этап 1 очередь (инженерные сети)</t>
  </si>
  <si>
    <t xml:space="preserve">3632,5 м                   (тепловые сети  -710 м;  сети водоснабжения - 998 м;  сети водоотведения  -  675,5 м; сети электроснабжения - 1249 м )                     </t>
  </si>
  <si>
    <t>2024 год, в том числе:</t>
  </si>
  <si>
    <t xml:space="preserve">Приложение № 6 к постановлению администрации города Благовещенска от_____________№________ 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</si>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</sst>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3">
    <xf numFmtId="0" fontId="0" fillId="0" borderId="0" xfId="0"/>
    <xf numFmtId="164" fontId="4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/>
    <xf numFmtId="0" fontId="4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4" fillId="2" borderId="9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5" fillId="2" borderId="0" xfId="0" applyFont="1" applyFill="1" applyBorder="1"/>
    <xf numFmtId="166" fontId="4" fillId="2" borderId="0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164" fontId="13" fillId="2" borderId="0" xfId="0" applyNumberFormat="1" applyFont="1" applyFill="1"/>
    <xf numFmtId="166" fontId="4" fillId="0" borderId="1" xfId="0" applyNumberFormat="1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4" fillId="2" borderId="3" xfId="0" applyFont="1" applyFill="1" applyBorder="1" applyAlignment="1">
      <alignment vertical="top" wrapText="1"/>
    </xf>
    <xf numFmtId="166" fontId="4" fillId="2" borderId="3" xfId="0" applyNumberFormat="1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/>
    </xf>
    <xf numFmtId="166" fontId="4" fillId="2" borderId="4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166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6" fontId="4" fillId="2" borderId="0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166" fontId="4" fillId="2" borderId="0" xfId="0" applyNumberFormat="1" applyFont="1" applyFill="1" applyBorder="1" applyAlignment="1">
      <alignment horizontal="center" wrapText="1"/>
    </xf>
    <xf numFmtId="164" fontId="4" fillId="2" borderId="0" xfId="0" applyNumberFormat="1" applyFont="1" applyFill="1" applyBorder="1" applyAlignment="1">
      <alignment horizontal="center" wrapText="1"/>
    </xf>
    <xf numFmtId="4" fontId="4" fillId="2" borderId="0" xfId="0" applyNumberFormat="1" applyFont="1" applyFill="1" applyBorder="1" applyAlignment="1">
      <alignment vertical="top"/>
    </xf>
    <xf numFmtId="4" fontId="4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166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166" fontId="17" fillId="2" borderId="1" xfId="0" applyNumberFormat="1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166" fontId="17" fillId="2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8" fillId="2" borderId="1" xfId="0" applyNumberFormat="1" applyFont="1" applyFill="1" applyBorder="1" applyAlignment="1">
      <alignment horizontal="center" wrapText="1"/>
    </xf>
    <xf numFmtId="166" fontId="16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166" fontId="4" fillId="2" borderId="3" xfId="0" applyNumberFormat="1" applyFont="1" applyFill="1" applyBorder="1" applyAlignment="1">
      <alignment horizontal="left" vertical="top" wrapText="1"/>
    </xf>
    <xf numFmtId="166" fontId="4" fillId="2" borderId="4" xfId="0" applyNumberFormat="1" applyFont="1" applyFill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center" vertical="top" wrapText="1"/>
    </xf>
    <xf numFmtId="166" fontId="4" fillId="2" borderId="5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166" fontId="4" fillId="3" borderId="3" xfId="0" applyNumberFormat="1" applyFont="1" applyFill="1" applyBorder="1" applyAlignment="1">
      <alignment horizontal="center" vertical="top"/>
    </xf>
    <xf numFmtId="166" fontId="4" fillId="3" borderId="4" xfId="0" applyNumberFormat="1" applyFont="1" applyFill="1" applyBorder="1" applyAlignment="1">
      <alignment horizontal="center" vertical="top"/>
    </xf>
    <xf numFmtId="166" fontId="4" fillId="3" borderId="5" xfId="0" applyNumberFormat="1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83"/>
  <sheetViews>
    <sheetView tabSelected="1" view="pageBreakPreview" topLeftCell="A199" zoomScale="70" zoomScaleNormal="70" zoomScaleSheetLayoutView="70" workbookViewId="0">
      <selection activeCell="L235" sqref="L235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9" width="20" style="2" customWidth="1"/>
    <col min="10" max="10" width="16.28515625" style="2" customWidth="1"/>
    <col min="11" max="11" width="17" style="2" customWidth="1"/>
    <col min="12" max="12" width="16.140625" style="2" customWidth="1"/>
    <col min="13" max="13" width="18.140625" style="2" customWidth="1"/>
    <col min="14" max="14" width="10.85546875" style="2" hidden="1" customWidth="1"/>
    <col min="15" max="15" width="15.5703125" style="2" hidden="1" customWidth="1"/>
    <col min="16" max="16" width="11.85546875" style="2" hidden="1" customWidth="1"/>
    <col min="17" max="29" width="9.140625" style="2" hidden="1" customWidth="1"/>
    <col min="30" max="32" width="0" style="2" hidden="1" customWidth="1"/>
    <col min="33" max="33" width="18.85546875" style="2" hidden="1" customWidth="1"/>
    <col min="34" max="34" width="15.28515625" style="2" hidden="1" customWidth="1"/>
    <col min="35" max="36" width="0" style="2" hidden="1" customWidth="1"/>
    <col min="37" max="37" width="13.85546875" style="2" hidden="1" customWidth="1"/>
    <col min="38" max="38" width="0" style="2" hidden="1" customWidth="1"/>
    <col min="39" max="16384" width="9.140625" style="2"/>
  </cols>
  <sheetData>
    <row r="1" spans="1:16" ht="39" customHeight="1" x14ac:dyDescent="0.2">
      <c r="J1" s="100" t="s">
        <v>221</v>
      </c>
      <c r="K1" s="100"/>
      <c r="L1" s="100"/>
      <c r="M1" s="100"/>
      <c r="N1" s="3"/>
    </row>
    <row r="2" spans="1:16" ht="20.25" customHeight="1" x14ac:dyDescent="0.2">
      <c r="J2" s="100" t="s">
        <v>34</v>
      </c>
      <c r="K2" s="100"/>
      <c r="L2" s="100"/>
      <c r="M2" s="100"/>
      <c r="N2" s="3"/>
    </row>
    <row r="3" spans="1:16" ht="87.75" customHeight="1" x14ac:dyDescent="0.2">
      <c r="A3" s="102" t="s">
        <v>17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6" s="4" customFormat="1" ht="60.75" customHeight="1" x14ac:dyDescent="0.2">
      <c r="A4" s="101" t="s">
        <v>53</v>
      </c>
      <c r="B4" s="101" t="s">
        <v>21</v>
      </c>
      <c r="C4" s="101" t="s">
        <v>6</v>
      </c>
      <c r="D4" s="101" t="s">
        <v>54</v>
      </c>
      <c r="E4" s="101" t="s">
        <v>22</v>
      </c>
      <c r="F4" s="101" t="s">
        <v>55</v>
      </c>
      <c r="G4" s="101" t="s">
        <v>56</v>
      </c>
      <c r="H4" s="101"/>
      <c r="I4" s="101"/>
      <c r="J4" s="101"/>
      <c r="K4" s="101"/>
      <c r="L4" s="101"/>
      <c r="M4" s="101"/>
    </row>
    <row r="5" spans="1:16" s="4" customFormat="1" ht="54.75" customHeight="1" x14ac:dyDescent="0.2">
      <c r="A5" s="101"/>
      <c r="B5" s="101"/>
      <c r="C5" s="101"/>
      <c r="D5" s="101"/>
      <c r="E5" s="101"/>
      <c r="F5" s="101"/>
      <c r="G5" s="101" t="s">
        <v>7</v>
      </c>
      <c r="H5" s="101" t="s">
        <v>57</v>
      </c>
      <c r="I5" s="101"/>
      <c r="J5" s="101" t="s">
        <v>8</v>
      </c>
      <c r="K5" s="101" t="s">
        <v>9</v>
      </c>
      <c r="L5" s="101" t="s">
        <v>59</v>
      </c>
      <c r="M5" s="101" t="s">
        <v>10</v>
      </c>
    </row>
    <row r="6" spans="1:16" s="4" customFormat="1" ht="60" customHeight="1" x14ac:dyDescent="0.2">
      <c r="A6" s="101"/>
      <c r="B6" s="101"/>
      <c r="C6" s="101"/>
      <c r="D6" s="101"/>
      <c r="E6" s="101"/>
      <c r="F6" s="101"/>
      <c r="G6" s="101"/>
      <c r="H6" s="5" t="s">
        <v>11</v>
      </c>
      <c r="I6" s="5" t="s">
        <v>58</v>
      </c>
      <c r="J6" s="101"/>
      <c r="K6" s="101"/>
      <c r="L6" s="101"/>
      <c r="M6" s="101"/>
    </row>
    <row r="7" spans="1:16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69.75" customHeight="1" x14ac:dyDescent="0.25">
      <c r="A8" s="86" t="s">
        <v>60</v>
      </c>
      <c r="B8" s="86"/>
      <c r="C8" s="107"/>
      <c r="D8" s="107"/>
      <c r="E8" s="107"/>
      <c r="F8" s="107"/>
      <c r="G8" s="7" t="s">
        <v>69</v>
      </c>
      <c r="H8" s="8">
        <f t="shared" ref="H8:K8" si="0">H9+H11+H13+H15+H16+H18+H19+H20+H22+H24+H26+H27</f>
        <v>11400614.699999999</v>
      </c>
      <c r="I8" s="8">
        <f t="shared" si="0"/>
        <v>216030.5</v>
      </c>
      <c r="J8" s="8">
        <f t="shared" si="0"/>
        <v>1350748.9</v>
      </c>
      <c r="K8" s="8">
        <f t="shared" si="0"/>
        <v>9121868.0999999996</v>
      </c>
      <c r="L8" s="8">
        <f>L9+L11+L13+L15+L16+L18+L19+L20+L22+L24+L26+L27</f>
        <v>927997.7</v>
      </c>
      <c r="M8" s="8">
        <f t="shared" ref="M8" si="1">M9+M11+M13+M15+M16+M18+M19+M20+M22+M24+M26</f>
        <v>0</v>
      </c>
      <c r="N8" s="9"/>
      <c r="O8" s="9"/>
    </row>
    <row r="9" spans="1:16" ht="20.25" customHeight="1" x14ac:dyDescent="0.25">
      <c r="A9" s="86"/>
      <c r="B9" s="86"/>
      <c r="C9" s="107"/>
      <c r="D9" s="107"/>
      <c r="E9" s="107"/>
      <c r="F9" s="107"/>
      <c r="G9" s="10" t="s">
        <v>76</v>
      </c>
      <c r="H9" s="8">
        <f>J9+K9+L9+M9</f>
        <v>124964.7</v>
      </c>
      <c r="I9" s="8">
        <f>I30+I696+I747+I817</f>
        <v>2495.1</v>
      </c>
      <c r="J9" s="8">
        <f>J30+J696+J747+J817</f>
        <v>98793.9</v>
      </c>
      <c r="K9" s="8">
        <f>K30+K696+K747+K817</f>
        <v>17534.8</v>
      </c>
      <c r="L9" s="8">
        <f>L30+L696+L747+L817</f>
        <v>8636</v>
      </c>
      <c r="M9" s="8">
        <f>M30+M696+M747+M817</f>
        <v>0</v>
      </c>
      <c r="N9" s="9"/>
    </row>
    <row r="10" spans="1:16" ht="50.25" customHeight="1" x14ac:dyDescent="0.25">
      <c r="A10" s="86"/>
      <c r="B10" s="86"/>
      <c r="C10" s="107"/>
      <c r="D10" s="107"/>
      <c r="E10" s="107"/>
      <c r="F10" s="107"/>
      <c r="G10" s="75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N10" s="9"/>
    </row>
    <row r="11" spans="1:16" ht="33.75" customHeight="1" x14ac:dyDescent="0.25">
      <c r="A11" s="86"/>
      <c r="B11" s="86"/>
      <c r="C11" s="107"/>
      <c r="D11" s="107"/>
      <c r="E11" s="107"/>
      <c r="F11" s="107"/>
      <c r="G11" s="10" t="s">
        <v>79</v>
      </c>
      <c r="H11" s="8">
        <f t="shared" ref="H11:H16" si="2">J11+K11+L11+M11</f>
        <v>9216.5</v>
      </c>
      <c r="I11" s="8">
        <f>I32+I697+I748+I818</f>
        <v>0</v>
      </c>
      <c r="J11" s="8">
        <f>J32+J697+J748+J818</f>
        <v>0</v>
      </c>
      <c r="K11" s="8">
        <f>K32+K697+K748+K818</f>
        <v>0</v>
      </c>
      <c r="L11" s="8">
        <f>L32+L697+L748+L818</f>
        <v>9216.5</v>
      </c>
      <c r="M11" s="8">
        <f>M32+M697+M748+M818</f>
        <v>0</v>
      </c>
    </row>
    <row r="12" spans="1:16" ht="50.25" customHeight="1" x14ac:dyDescent="0.25">
      <c r="A12" s="86"/>
      <c r="B12" s="86"/>
      <c r="C12" s="107"/>
      <c r="D12" s="107"/>
      <c r="E12" s="107"/>
      <c r="F12" s="107"/>
      <c r="G12" s="75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6" ht="34.5" customHeight="1" x14ac:dyDescent="0.25">
      <c r="A13" s="86"/>
      <c r="B13" s="86"/>
      <c r="C13" s="107"/>
      <c r="D13" s="107"/>
      <c r="E13" s="107"/>
      <c r="F13" s="107"/>
      <c r="G13" s="10" t="s">
        <v>74</v>
      </c>
      <c r="H13" s="8">
        <f t="shared" si="2"/>
        <v>13966.9</v>
      </c>
      <c r="I13" s="8">
        <f>I34+I698+I749+I819</f>
        <v>347.6</v>
      </c>
      <c r="J13" s="8">
        <f>J34+J698+J749+J819</f>
        <v>0</v>
      </c>
      <c r="K13" s="8">
        <f>K34+K698+K749+K819</f>
        <v>0</v>
      </c>
      <c r="L13" s="8">
        <f>L34+L698+L749+L819</f>
        <v>13966.9</v>
      </c>
      <c r="M13" s="8">
        <f>M34+M698+M749+M819</f>
        <v>0</v>
      </c>
      <c r="N13" s="9"/>
    </row>
    <row r="14" spans="1:16" ht="54" customHeight="1" x14ac:dyDescent="0.25">
      <c r="A14" s="86"/>
      <c r="B14" s="86"/>
      <c r="C14" s="107"/>
      <c r="D14" s="107"/>
      <c r="E14" s="107"/>
      <c r="F14" s="107"/>
      <c r="G14" s="75" t="s">
        <v>75</v>
      </c>
      <c r="H14" s="13">
        <f t="shared" si="2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N14" s="9"/>
    </row>
    <row r="15" spans="1:16" ht="15.75" x14ac:dyDescent="0.25">
      <c r="A15" s="86"/>
      <c r="B15" s="86"/>
      <c r="C15" s="107"/>
      <c r="D15" s="107"/>
      <c r="E15" s="107"/>
      <c r="F15" s="107"/>
      <c r="G15" s="10" t="s">
        <v>2</v>
      </c>
      <c r="H15" s="8">
        <f t="shared" si="2"/>
        <v>69879.7</v>
      </c>
      <c r="I15" s="8">
        <f t="shared" ref="I15:M16" si="3">I36+I699+I750+I820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25">
      <c r="A16" s="86"/>
      <c r="B16" s="86"/>
      <c r="C16" s="107"/>
      <c r="D16" s="107"/>
      <c r="E16" s="107"/>
      <c r="F16" s="107"/>
      <c r="G16" s="10" t="s">
        <v>78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4"/>
    </row>
    <row r="17" spans="1:16" ht="49.5" customHeight="1" x14ac:dyDescent="0.25">
      <c r="A17" s="86"/>
      <c r="B17" s="86"/>
      <c r="C17" s="107"/>
      <c r="D17" s="107"/>
      <c r="E17" s="107"/>
      <c r="F17" s="107"/>
      <c r="G17" s="75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P17" s="14"/>
    </row>
    <row r="18" spans="1:16" ht="15.75" x14ac:dyDescent="0.25">
      <c r="A18" s="86"/>
      <c r="B18" s="86"/>
      <c r="C18" s="107"/>
      <c r="D18" s="107"/>
      <c r="E18" s="107"/>
      <c r="F18" s="107"/>
      <c r="G18" s="10" t="s">
        <v>4</v>
      </c>
      <c r="H18" s="8">
        <f>J18+K18+L18+M18</f>
        <v>344066.5</v>
      </c>
      <c r="I18" s="8">
        <f>I39+I701+I752+I822</f>
        <v>17215</v>
      </c>
      <c r="J18" s="8">
        <f>J39+J701+J752+J822</f>
        <v>0</v>
      </c>
      <c r="K18" s="8">
        <f>K39+K701+K752+K822</f>
        <v>302434.8</v>
      </c>
      <c r="L18" s="8">
        <f>L39+L701+L752+L822</f>
        <v>41631.699999999997</v>
      </c>
      <c r="M18" s="8">
        <f>M39+M701+M752+M822</f>
        <v>0</v>
      </c>
    </row>
    <row r="19" spans="1:16" ht="15.75" x14ac:dyDescent="0.25">
      <c r="A19" s="86"/>
      <c r="B19" s="86"/>
      <c r="C19" s="107"/>
      <c r="D19" s="107"/>
      <c r="E19" s="107"/>
      <c r="F19" s="107"/>
      <c r="G19" s="10" t="s">
        <v>23</v>
      </c>
      <c r="H19" s="8">
        <f>J19+K19+L19+M19</f>
        <v>301555</v>
      </c>
      <c r="I19" s="8">
        <f t="shared" ref="I19:L20" si="4">I40+I702+I753+I823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M40+M702+M753+M823+M138</f>
        <v>0</v>
      </c>
    </row>
    <row r="20" spans="1:16" ht="33.75" customHeight="1" x14ac:dyDescent="0.25">
      <c r="A20" s="86"/>
      <c r="B20" s="86"/>
      <c r="C20" s="107"/>
      <c r="D20" s="107"/>
      <c r="E20" s="107"/>
      <c r="F20" s="107"/>
      <c r="G20" s="10" t="s">
        <v>136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M41+M703+M754+M824</f>
        <v>0</v>
      </c>
      <c r="P20" s="14"/>
    </row>
    <row r="21" spans="1:16" ht="51" customHeight="1" x14ac:dyDescent="0.25">
      <c r="A21" s="86"/>
      <c r="B21" s="86"/>
      <c r="C21" s="107"/>
      <c r="D21" s="107"/>
      <c r="E21" s="107"/>
      <c r="F21" s="107"/>
      <c r="G21" s="75" t="s">
        <v>80</v>
      </c>
      <c r="H21" s="13">
        <f>H42+H755</f>
        <v>24301.1</v>
      </c>
      <c r="I21" s="13">
        <f>I42+I755</f>
        <v>24301.1</v>
      </c>
      <c r="J21" s="13">
        <f>J42+J755</f>
        <v>0</v>
      </c>
      <c r="K21" s="13">
        <f>K42+K755</f>
        <v>21808</v>
      </c>
      <c r="L21" s="13">
        <f>L42+L755</f>
        <v>2493.1</v>
      </c>
      <c r="M21" s="13">
        <f t="shared" ref="M21" si="5">M42</f>
        <v>0</v>
      </c>
      <c r="P21" s="14"/>
    </row>
    <row r="22" spans="1:16" ht="33.75" customHeight="1" x14ac:dyDescent="0.25">
      <c r="A22" s="86"/>
      <c r="B22" s="86"/>
      <c r="C22" s="107"/>
      <c r="D22" s="107"/>
      <c r="E22" s="107"/>
      <c r="F22" s="107"/>
      <c r="G22" s="10" t="s">
        <v>170</v>
      </c>
      <c r="H22" s="8">
        <f>J22+K22+L22+M22</f>
        <v>4862493.5</v>
      </c>
      <c r="I22" s="8">
        <f>I43+I704+I756+I825</f>
        <v>66101.200000000012</v>
      </c>
      <c r="J22" s="8">
        <f>J43+J704+J756+J825</f>
        <v>1108031.8</v>
      </c>
      <c r="K22" s="8">
        <f>K43+K704+K756+K825</f>
        <v>3524637.1999999997</v>
      </c>
      <c r="L22" s="8">
        <f>L43+L704+L756+L825</f>
        <v>229824.5</v>
      </c>
      <c r="M22" s="8">
        <f>M43+M704+M756+M825+M29</f>
        <v>0</v>
      </c>
    </row>
    <row r="23" spans="1:16" ht="48.75" customHeight="1" x14ac:dyDescent="0.25">
      <c r="A23" s="86"/>
      <c r="B23" s="86"/>
      <c r="C23" s="107"/>
      <c r="D23" s="107"/>
      <c r="E23" s="107"/>
      <c r="F23" s="107"/>
      <c r="G23" s="75" t="s">
        <v>80</v>
      </c>
      <c r="H23" s="13">
        <f>H44+H757</f>
        <v>34190</v>
      </c>
      <c r="I23" s="13">
        <f>I44+I757</f>
        <v>23200</v>
      </c>
      <c r="J23" s="13">
        <f>J757</f>
        <v>0</v>
      </c>
      <c r="K23" s="13">
        <f>K44+K757</f>
        <v>32138.6</v>
      </c>
      <c r="L23" s="13">
        <f>L44+L757</f>
        <v>2051.4</v>
      </c>
      <c r="M23" s="13">
        <v>0</v>
      </c>
    </row>
    <row r="24" spans="1:16" ht="34.5" customHeight="1" x14ac:dyDescent="0.25">
      <c r="A24" s="86"/>
      <c r="B24" s="86"/>
      <c r="C24" s="107"/>
      <c r="D24" s="107"/>
      <c r="E24" s="107"/>
      <c r="F24" s="107"/>
      <c r="G24" s="71" t="s">
        <v>220</v>
      </c>
      <c r="H24" s="8">
        <f>J24+K24+L24+M24</f>
        <v>3028963.5</v>
      </c>
      <c r="I24" s="8">
        <f>I45+I705+I758+I826</f>
        <v>64400.4</v>
      </c>
      <c r="J24" s="8">
        <f>J45+J705+J758+J826</f>
        <v>28900</v>
      </c>
      <c r="K24" s="8">
        <f>K45+K705+K758+K826</f>
        <v>2838066.5</v>
      </c>
      <c r="L24" s="8">
        <f>L45+L705+L758+L826</f>
        <v>161997</v>
      </c>
      <c r="M24" s="8">
        <f>M45+M705+M758+M826</f>
        <v>0</v>
      </c>
    </row>
    <row r="25" spans="1:16" ht="54" customHeight="1" x14ac:dyDescent="0.25">
      <c r="A25" s="86"/>
      <c r="B25" s="86"/>
      <c r="C25" s="107"/>
      <c r="D25" s="107"/>
      <c r="E25" s="107"/>
      <c r="F25" s="107"/>
      <c r="G25" s="77" t="s">
        <v>80</v>
      </c>
      <c r="H25" s="78">
        <f t="shared" ref="H25:K25" si="6">H46</f>
        <v>24915.599999999999</v>
      </c>
      <c r="I25" s="78">
        <f>I46</f>
        <v>24316.6</v>
      </c>
      <c r="J25" s="78">
        <f t="shared" si="6"/>
        <v>0</v>
      </c>
      <c r="K25" s="78">
        <f t="shared" si="6"/>
        <v>0</v>
      </c>
      <c r="L25" s="78">
        <f>L46</f>
        <v>24915.599999999999</v>
      </c>
      <c r="M25" s="78">
        <f>M46</f>
        <v>0</v>
      </c>
    </row>
    <row r="26" spans="1:16" ht="15.75" x14ac:dyDescent="0.25">
      <c r="A26" s="86"/>
      <c r="B26" s="86"/>
      <c r="C26" s="107"/>
      <c r="D26" s="107"/>
      <c r="E26" s="107"/>
      <c r="F26" s="107"/>
      <c r="G26" s="10" t="s">
        <v>33</v>
      </c>
      <c r="H26" s="8">
        <f t="shared" ref="H26:L27" si="7">H47+H706+H759+H827</f>
        <v>89346</v>
      </c>
      <c r="I26" s="8">
        <f t="shared" si="7"/>
        <v>0</v>
      </c>
      <c r="J26" s="8">
        <f t="shared" si="7"/>
        <v>0</v>
      </c>
      <c r="K26" s="8">
        <f t="shared" si="7"/>
        <v>0</v>
      </c>
      <c r="L26" s="8">
        <f t="shared" si="7"/>
        <v>89346</v>
      </c>
      <c r="M26" s="8">
        <f>M47+M707+M760+M827</f>
        <v>0</v>
      </c>
    </row>
    <row r="27" spans="1:16" ht="15.75" x14ac:dyDescent="0.25">
      <c r="A27" s="86"/>
      <c r="B27" s="86"/>
      <c r="C27" s="107"/>
      <c r="D27" s="107"/>
      <c r="E27" s="107"/>
      <c r="F27" s="107"/>
      <c r="G27" s="10" t="s">
        <v>196</v>
      </c>
      <c r="H27" s="8">
        <f t="shared" si="7"/>
        <v>119128</v>
      </c>
      <c r="I27" s="8">
        <f t="shared" si="7"/>
        <v>0</v>
      </c>
      <c r="J27" s="8">
        <f t="shared" si="7"/>
        <v>0</v>
      </c>
      <c r="K27" s="8">
        <f t="shared" si="7"/>
        <v>0</v>
      </c>
      <c r="L27" s="8">
        <f t="shared" si="7"/>
        <v>119128</v>
      </c>
      <c r="M27" s="8">
        <f>M48+M708+M761+M828</f>
        <v>0</v>
      </c>
    </row>
    <row r="28" spans="1:16" ht="15.75" x14ac:dyDescent="0.2">
      <c r="A28" s="116" t="s">
        <v>70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8"/>
    </row>
    <row r="29" spans="1:16" ht="102" customHeight="1" x14ac:dyDescent="0.2">
      <c r="A29" s="93" t="s">
        <v>37</v>
      </c>
      <c r="B29" s="87"/>
      <c r="C29" s="87"/>
      <c r="D29" s="87"/>
      <c r="E29" s="87"/>
      <c r="F29" s="87"/>
      <c r="G29" s="16" t="s">
        <v>61</v>
      </c>
      <c r="H29" s="17">
        <f>H30+H32+H34+H36+H37+H39+H40+H41+H43+H45+H47+H48</f>
        <v>10364599.300000001</v>
      </c>
      <c r="I29" s="17">
        <f>I30+I32+I34+I36+I37+I39+I40+I41+I43+I45+I47+I48</f>
        <v>116579.5</v>
      </c>
      <c r="J29" s="17">
        <f>J30+J32+J34+J36+J37+J39+J40+J41+J43+J45+J47+J48</f>
        <v>1206825.7</v>
      </c>
      <c r="K29" s="17">
        <f>K30+K32+K34+K36+K37+K39+K40+K41+K43+K45+K47+K48</f>
        <v>8766415.8999999985</v>
      </c>
      <c r="L29" s="17">
        <f>L30+L32+L34+L36+L37+L39+L40+L41+L43+L45+L47+L48</f>
        <v>391357.69999999995</v>
      </c>
      <c r="M29" s="18">
        <f>M30+M32+M34+M36+M37+M39+M40+M41+M43+M45+M47</f>
        <v>0</v>
      </c>
      <c r="N29" s="9"/>
      <c r="O29" s="9"/>
    </row>
    <row r="30" spans="1:16" ht="35.25" customHeight="1" x14ac:dyDescent="0.2">
      <c r="A30" s="94"/>
      <c r="B30" s="88"/>
      <c r="C30" s="88"/>
      <c r="D30" s="88"/>
      <c r="E30" s="88"/>
      <c r="F30" s="88"/>
      <c r="G30" s="71" t="s">
        <v>76</v>
      </c>
      <c r="H30" s="19">
        <f>J30+K30+L30+M30</f>
        <v>124964.7</v>
      </c>
      <c r="I30" s="19">
        <f>I50+O77+I64+I78+I91+I105+I118+I266+I131+I280+I293+I306+I332+I345+I369+I382</f>
        <v>2495.1</v>
      </c>
      <c r="J30" s="19">
        <f>J50+P77+J64+J78+J91+J105+J118+J266+J131+J280+J293+J306+J332+J345+J369+J382</f>
        <v>98793.9</v>
      </c>
      <c r="K30" s="19">
        <f>K50+Q77+K64+K78+K91+K105+K118+K266+K131+K280+K293+K306+K332+K345+K369+K382</f>
        <v>17534.8</v>
      </c>
      <c r="L30" s="19">
        <f>L50+R77+2524.5+L78+L91+L105+L118+L266+L131+L280+L293+L306+L332+L345+L369+L382</f>
        <v>8636</v>
      </c>
      <c r="M30" s="19">
        <f>M50+S77+M64+M78+M91+M105+M118+M266+M131+M280+M293+M306+M332+M345+M369+M382</f>
        <v>0</v>
      </c>
      <c r="N30" s="9"/>
    </row>
    <row r="31" spans="1:16" ht="47.25" x14ac:dyDescent="0.2">
      <c r="A31" s="94"/>
      <c r="B31" s="88"/>
      <c r="C31" s="88"/>
      <c r="D31" s="88"/>
      <c r="E31" s="88"/>
      <c r="F31" s="88"/>
      <c r="G31" s="76" t="s">
        <v>75</v>
      </c>
      <c r="H31" s="21">
        <f>J31+K31+L31+M31</f>
        <v>1837.2</v>
      </c>
      <c r="I31" s="21">
        <v>0</v>
      </c>
      <c r="J31" s="21">
        <v>0</v>
      </c>
      <c r="K31" s="21">
        <v>0</v>
      </c>
      <c r="L31" s="21">
        <v>1837.2</v>
      </c>
      <c r="M31" s="22">
        <v>0</v>
      </c>
      <c r="N31" s="9"/>
    </row>
    <row r="32" spans="1:16" ht="35.25" customHeight="1" x14ac:dyDescent="0.2">
      <c r="A32" s="94"/>
      <c r="B32" s="88"/>
      <c r="C32" s="88"/>
      <c r="D32" s="88"/>
      <c r="E32" s="88"/>
      <c r="F32" s="88"/>
      <c r="G32" s="23" t="s">
        <v>79</v>
      </c>
      <c r="H32" s="18">
        <f t="shared" ref="H32:H47" si="8">J32+K32+L32+M32</f>
        <v>9216.5</v>
      </c>
      <c r="I32" s="18">
        <f>I51+O78+I66+I79+I92+I106+I119+I267+I132+I281+I294+I307+I333+I346+I370+I383</f>
        <v>0</v>
      </c>
      <c r="J32" s="18">
        <f>J51+P78+J66+J79+J92+J106+J119+J267+J132+J281+J294+J307+J333+J346+J370+J383</f>
        <v>0</v>
      </c>
      <c r="K32" s="18">
        <f>K51+Q78+K66+K79+K92+K106+K119+K267+K132+K281+K294+K307+K333+K346+K370+K383</f>
        <v>0</v>
      </c>
      <c r="L32" s="18">
        <f>L51+R78+L79+1200+L106+L119+L267+L132+L281+L294+L307+L333+L346+L370+L383</f>
        <v>9216.5</v>
      </c>
      <c r="M32" s="18">
        <f>M51+S78+M66+M79+M92+M106+M119+M267+M132+M281+M294+M307+M333+M346+M370+M383</f>
        <v>0</v>
      </c>
    </row>
    <row r="33" spans="1:16" ht="47.25" x14ac:dyDescent="0.2">
      <c r="A33" s="94"/>
      <c r="B33" s="88"/>
      <c r="C33" s="88"/>
      <c r="D33" s="88"/>
      <c r="E33" s="88"/>
      <c r="F33" s="88"/>
      <c r="G33" s="76" t="s">
        <v>75</v>
      </c>
      <c r="H33" s="21">
        <f>K33+L33+M33+J33</f>
        <v>1200</v>
      </c>
      <c r="I33" s="21">
        <v>0</v>
      </c>
      <c r="J33" s="21">
        <v>0</v>
      </c>
      <c r="K33" s="21">
        <v>0</v>
      </c>
      <c r="L33" s="22">
        <v>1200</v>
      </c>
      <c r="M33" s="22">
        <v>0</v>
      </c>
    </row>
    <row r="34" spans="1:16" ht="33.75" customHeight="1" x14ac:dyDescent="0.25">
      <c r="A34" s="94"/>
      <c r="B34" s="88"/>
      <c r="C34" s="88"/>
      <c r="D34" s="88"/>
      <c r="E34" s="88"/>
      <c r="F34" s="88"/>
      <c r="G34" s="23" t="s">
        <v>74</v>
      </c>
      <c r="H34" s="8">
        <f t="shared" si="8"/>
        <v>13619.3</v>
      </c>
      <c r="I34" s="8">
        <f>I52+O79+I67+I80+I94+I107+I120+I268+I133+I282+I295+I308+I334+I347+I371+I384</f>
        <v>0</v>
      </c>
      <c r="J34" s="8">
        <f>J52+P79+J67+J80+J94+J107+J120+J268+J133+J282+J295+J308+J334+J347+J371+J384</f>
        <v>0</v>
      </c>
      <c r="K34" s="8">
        <f>K52+Q79+K67+K80+K94+K107+K120+K268+K133+K282+K295+K308+K334+K347+K371+K384</f>
        <v>0</v>
      </c>
      <c r="L34" s="8">
        <f>3908.3+L67+R79+L80+L94+L107+L120+L268+L133+L282+L295+L308+L334+L347+L371+L384</f>
        <v>13619.3</v>
      </c>
      <c r="M34" s="8">
        <f>M52+S79+M67+M80+M94+M107+M120+M268+M133+M282+M295+M308+M334+M347+M371+M384</f>
        <v>0</v>
      </c>
      <c r="N34" s="9"/>
    </row>
    <row r="35" spans="1:16" ht="47.25" x14ac:dyDescent="0.25">
      <c r="A35" s="94"/>
      <c r="B35" s="88"/>
      <c r="C35" s="88"/>
      <c r="D35" s="88"/>
      <c r="E35" s="88"/>
      <c r="F35" s="88"/>
      <c r="G35" s="76" t="s">
        <v>75</v>
      </c>
      <c r="H35" s="13">
        <f t="shared" si="8"/>
        <v>3908.3</v>
      </c>
      <c r="I35" s="13">
        <v>0</v>
      </c>
      <c r="J35" s="13">
        <v>0</v>
      </c>
      <c r="K35" s="13">
        <v>0</v>
      </c>
      <c r="L35" s="13">
        <v>3908.3</v>
      </c>
      <c r="M35" s="13">
        <v>0</v>
      </c>
      <c r="N35" s="9"/>
    </row>
    <row r="36" spans="1:16" ht="15.75" x14ac:dyDescent="0.25">
      <c r="A36" s="94"/>
      <c r="B36" s="88"/>
      <c r="C36" s="88"/>
      <c r="D36" s="88"/>
      <c r="E36" s="88"/>
      <c r="F36" s="88"/>
      <c r="G36" s="23" t="s">
        <v>2</v>
      </c>
      <c r="H36" s="8">
        <f t="shared" si="8"/>
        <v>69290.3</v>
      </c>
      <c r="I36" s="8">
        <f t="shared" ref="I36:M37" si="9">I54+O80+I68+I81+I95+I108+I121+I269+I134+I283+I296+I309+I335+I348+I372+I385</f>
        <v>0</v>
      </c>
      <c r="J36" s="8">
        <f t="shared" si="9"/>
        <v>0</v>
      </c>
      <c r="K36" s="8">
        <f t="shared" si="9"/>
        <v>11376.3</v>
      </c>
      <c r="L36" s="8">
        <f t="shared" si="9"/>
        <v>57914</v>
      </c>
      <c r="M36" s="8">
        <f t="shared" si="9"/>
        <v>0</v>
      </c>
    </row>
    <row r="37" spans="1:16" ht="33" customHeight="1" x14ac:dyDescent="0.25">
      <c r="A37" s="94"/>
      <c r="B37" s="88"/>
      <c r="C37" s="88"/>
      <c r="D37" s="88"/>
      <c r="E37" s="88"/>
      <c r="F37" s="88"/>
      <c r="G37" s="23" t="s">
        <v>78</v>
      </c>
      <c r="H37" s="8">
        <f t="shared" si="8"/>
        <v>35265</v>
      </c>
      <c r="I37" s="8">
        <f t="shared" si="9"/>
        <v>3238.3</v>
      </c>
      <c r="J37" s="8">
        <f t="shared" si="9"/>
        <v>0</v>
      </c>
      <c r="K37" s="8">
        <f t="shared" si="9"/>
        <v>3326</v>
      </c>
      <c r="L37" s="8">
        <f t="shared" si="9"/>
        <v>31939</v>
      </c>
      <c r="M37" s="8">
        <f t="shared" si="9"/>
        <v>0</v>
      </c>
      <c r="P37" s="14"/>
    </row>
    <row r="38" spans="1:16" ht="48.75" customHeight="1" x14ac:dyDescent="0.25">
      <c r="A38" s="94"/>
      <c r="B38" s="88"/>
      <c r="C38" s="88"/>
      <c r="D38" s="88"/>
      <c r="E38" s="88"/>
      <c r="F38" s="88"/>
      <c r="G38" s="76" t="s">
        <v>80</v>
      </c>
      <c r="H38" s="11">
        <f>J38+K38+L38</f>
        <v>3569.2</v>
      </c>
      <c r="I38" s="15">
        <v>0</v>
      </c>
      <c r="J38" s="12">
        <v>0</v>
      </c>
      <c r="K38" s="12">
        <v>3326</v>
      </c>
      <c r="L38" s="12">
        <v>243.2</v>
      </c>
      <c r="M38" s="12">
        <v>0</v>
      </c>
      <c r="P38" s="14"/>
    </row>
    <row r="39" spans="1:16" ht="15.75" x14ac:dyDescent="0.25">
      <c r="A39" s="94"/>
      <c r="B39" s="88"/>
      <c r="C39" s="88"/>
      <c r="D39" s="88"/>
      <c r="E39" s="88"/>
      <c r="F39" s="88"/>
      <c r="G39" s="71" t="s">
        <v>4</v>
      </c>
      <c r="H39" s="8">
        <f t="shared" si="8"/>
        <v>135827.79999999999</v>
      </c>
      <c r="I39" s="8">
        <f>I56+O82+I70+I83+I97+I110+I123+I271+I137+I285+I298+I311+I337+I350+I374+I387</f>
        <v>17215</v>
      </c>
      <c r="J39" s="8">
        <f>J56+P82+J70+J83+J97+J110+J123+J271+J137+J285+J298+J311+J337+J350+J374+J387</f>
        <v>0</v>
      </c>
      <c r="K39" s="8">
        <f>K56+Q82+K70+K83+K97+K110+K123+K271+K137+K285+K298+K311+K337+K350+K374+K387</f>
        <v>109434.8</v>
      </c>
      <c r="L39" s="8">
        <f>L56+R82+L70+L83+L97+L110+L123+L271+L137+L285+L298+L311+L337+L350+L374+L387</f>
        <v>26393</v>
      </c>
      <c r="M39" s="8">
        <f>M56+S82+M70+M83+M97+M110+M123+M271+M137+M285+M298+M311+M337+M350+M374+M387</f>
        <v>0</v>
      </c>
    </row>
    <row r="40" spans="1:16" ht="15.75" x14ac:dyDescent="0.25">
      <c r="A40" s="94"/>
      <c r="B40" s="88"/>
      <c r="C40" s="88"/>
      <c r="D40" s="88"/>
      <c r="E40" s="88"/>
      <c r="F40" s="88"/>
      <c r="G40" s="71" t="s">
        <v>23</v>
      </c>
      <c r="H40" s="8">
        <f>J40+K40+L40+M40</f>
        <v>28109.300000000003</v>
      </c>
      <c r="I40" s="8">
        <f>I57+O83+I71+I84+I98+I111+I124+I272+I138+I286+I299+I312+I325+I338+I351+I363+I375+I388+I414</f>
        <v>11097.9</v>
      </c>
      <c r="J40" s="8">
        <f>J57+P83+J71+J84+J98+J111+J124+J272+J138+J286+J299+J312+J325+J338+J351+J363+J375+J388+J414</f>
        <v>0</v>
      </c>
      <c r="K40" s="8">
        <f>K57+Q83+K71+K84+K98+K111+K124+K272+K138+K286+K299+K312+K325+K338+K351+K363+K375+K388+K414</f>
        <v>10227</v>
      </c>
      <c r="L40" s="8">
        <f>L57+R83+L71+L84+L98+L111+L124+L272+L138+L286+L299+L312+L325+L338+L351+L363+L375+L388+L414+L427+L452+L467</f>
        <v>17882.300000000003</v>
      </c>
      <c r="M40" s="8">
        <f>M57+S83+M71+M84+M98+M111+M124+M272+M138+M286+M299+M312+M338+M351+M375+M388</f>
        <v>0</v>
      </c>
    </row>
    <row r="41" spans="1:16" ht="33.75" customHeight="1" x14ac:dyDescent="0.25">
      <c r="A41" s="94"/>
      <c r="B41" s="88"/>
      <c r="C41" s="88"/>
      <c r="D41" s="88"/>
      <c r="E41" s="88"/>
      <c r="F41" s="88"/>
      <c r="G41" s="71" t="s">
        <v>136</v>
      </c>
      <c r="H41" s="8">
        <f>J41+K41+L41+M41</f>
        <v>2303033.1999999997</v>
      </c>
      <c r="I41" s="8">
        <f>I58+O84+I72+I85+I99+I112+I125+I273+I139+I287+I300+I313+I339+I352+I376+I390</f>
        <v>4131.6000000000004</v>
      </c>
      <c r="J41" s="8">
        <f>J58+P84+J72+J85+J99+J112+J125+J273+J139+J287+J300+J313+J339+J352+J376+J390</f>
        <v>0</v>
      </c>
      <c r="K41" s="8">
        <f>K58+Q84+K72+K85+K99+K112+K125+K273+K139+K287+K300+K313+K339+K352+K376+K390+K403+K481+K520+K559</f>
        <v>2273621.2999999998</v>
      </c>
      <c r="L41" s="8">
        <f>L58+R84+L72+L85+L99+L112+L125+L273+L139+L287+L300+L313+L339+L352+L376+L390+L403+L415+L453+L468+L481+L520+L559+L546</f>
        <v>29411.9</v>
      </c>
      <c r="M41" s="8">
        <f>M58+S84+M72+M85+M99+M112+M125+M273+M139+M287+M300+M313+M339+M352+M376+M390</f>
        <v>0</v>
      </c>
      <c r="P41" s="14"/>
    </row>
    <row r="42" spans="1:16" ht="47.25" x14ac:dyDescent="0.25">
      <c r="A42" s="94"/>
      <c r="B42" s="88"/>
      <c r="C42" s="88"/>
      <c r="D42" s="88"/>
      <c r="E42" s="88"/>
      <c r="F42" s="88"/>
      <c r="G42" s="76" t="s">
        <v>80</v>
      </c>
      <c r="H42" s="8">
        <f>H454</f>
        <v>1101.0999999999999</v>
      </c>
      <c r="I42" s="8">
        <f>I454</f>
        <v>1101.0999999999999</v>
      </c>
      <c r="J42" s="8">
        <f t="shared" ref="J42:M42" si="10">J454</f>
        <v>0</v>
      </c>
      <c r="K42" s="8">
        <f t="shared" si="10"/>
        <v>0</v>
      </c>
      <c r="L42" s="8">
        <f>L454</f>
        <v>1101.0999999999999</v>
      </c>
      <c r="M42" s="8">
        <f t="shared" si="10"/>
        <v>0</v>
      </c>
      <c r="P42" s="14"/>
    </row>
    <row r="43" spans="1:16" ht="15.75" x14ac:dyDescent="0.25">
      <c r="A43" s="94"/>
      <c r="B43" s="88"/>
      <c r="C43" s="88"/>
      <c r="D43" s="88"/>
      <c r="E43" s="88"/>
      <c r="F43" s="88"/>
      <c r="G43" s="71" t="s">
        <v>170</v>
      </c>
      <c r="H43" s="8">
        <f t="shared" si="8"/>
        <v>4704773.7</v>
      </c>
      <c r="I43" s="8">
        <f>I59+I73+I86+I100+I113+I126+I140+I274+I288+I301+I314+I327+I340+I377+I391+I416+I441+I455+I469+I482+I521+I547+I560+I599+I612+I626+I639</f>
        <v>42901.200000000004</v>
      </c>
      <c r="J43" s="8">
        <f>J59+J73+J86+J100+J113+J126+J140+J274+J288+J301+J314+J327+J340+J377+J391+J416+J441+J455+J469+J482+J521+J547+J560+J599+J612+J626+J639</f>
        <v>1108031.8</v>
      </c>
      <c r="K43" s="8">
        <f>K59+K73+K86+K100+K113+K126+K140+K274+K288+K301+K314+K327+K340+K377+K391+K416+K441+K455+K469+K482+K521+K547+K560+K599+K612+K626+K639</f>
        <v>3502829.1999999997</v>
      </c>
      <c r="L43" s="8">
        <f>L59+L73+L86+L100+L113+L126+L140+L274+L288+L301+L314+L327+L340+L377+L391+L416+L441+L455+L469+L482+L521+L547+L560+L599+L612+L626+L639</f>
        <v>93912.7</v>
      </c>
      <c r="M43" s="8">
        <f>M59+M73+M86+M100+M113+M126+M140+M274+M288+M301+M314+M327+M340+M377+M391+M416+M441+M455+M469+M482+M521+M547+M560+M599+M612+M626+M639</f>
        <v>0</v>
      </c>
    </row>
    <row r="44" spans="1:16" ht="47.25" x14ac:dyDescent="0.25">
      <c r="A44" s="94"/>
      <c r="B44" s="88"/>
      <c r="C44" s="88"/>
      <c r="D44" s="88"/>
      <c r="E44" s="88"/>
      <c r="F44" s="88"/>
      <c r="G44" s="76" t="s">
        <v>80</v>
      </c>
      <c r="H44" s="13">
        <f t="shared" ref="H44:J44" si="11">H141</f>
        <v>10990</v>
      </c>
      <c r="I44" s="13">
        <f t="shared" si="11"/>
        <v>0</v>
      </c>
      <c r="J44" s="13">
        <f t="shared" si="11"/>
        <v>0</v>
      </c>
      <c r="K44" s="13">
        <f>K141</f>
        <v>10330.6</v>
      </c>
      <c r="L44" s="13">
        <f>L141</f>
        <v>659.4</v>
      </c>
      <c r="M44" s="13">
        <f t="shared" ref="M44" si="12">M141</f>
        <v>0</v>
      </c>
    </row>
    <row r="45" spans="1:16" ht="15.75" x14ac:dyDescent="0.25">
      <c r="A45" s="94"/>
      <c r="B45" s="88"/>
      <c r="C45" s="88"/>
      <c r="D45" s="88"/>
      <c r="E45" s="88"/>
      <c r="F45" s="88"/>
      <c r="G45" s="71" t="s">
        <v>220</v>
      </c>
      <c r="H45" s="8">
        <f>J45+K45+L45+M45</f>
        <v>2940499.5</v>
      </c>
      <c r="I45" s="8">
        <f>I60+O86+I74+I87+I101+I114+I127+I275+I142+I289+I302+I315+I341+I354+I378+I392+H613+I640</f>
        <v>35500.400000000001</v>
      </c>
      <c r="J45" s="8">
        <f>J60+P86+J74+J87+J101+J114+J127+J275+J142+J289+J302+J315+J341+J354+J378+J392+J640</f>
        <v>0</v>
      </c>
      <c r="K45" s="8">
        <f>K60+Q86+K74+K87+K101+K114+K127+K275+K142+K289+K302+K315+K341+K354+K378+K392+K405+K483+K456+K522+K561+K627+K640</f>
        <v>2838066.5</v>
      </c>
      <c r="L45" s="8">
        <f>L60+R86+L74+L87+L101+L114+L127+L275+L142+L289+L302+L315+L341+L354+L378+L392+L405+L417+L456+L470+L483+L522+L561+L600+L627+L613+L640</f>
        <v>102433</v>
      </c>
      <c r="M45" s="8">
        <f>M60+S86+M74+M87+M101+M114+M127+M275+M142+M289+M302+M315+M341+M354+M378+M392</f>
        <v>0</v>
      </c>
    </row>
    <row r="46" spans="1:16" ht="51" customHeight="1" x14ac:dyDescent="0.25">
      <c r="A46" s="94"/>
      <c r="B46" s="88"/>
      <c r="C46" s="88"/>
      <c r="D46" s="88"/>
      <c r="E46" s="88"/>
      <c r="F46" s="88"/>
      <c r="G46" s="77" t="s">
        <v>80</v>
      </c>
      <c r="H46" s="78">
        <f t="shared" ref="H46:K46" si="13">H276+H457+H614</f>
        <v>24915.599999999999</v>
      </c>
      <c r="I46" s="78">
        <f>I276+I457+I614</f>
        <v>24316.6</v>
      </c>
      <c r="J46" s="78">
        <f t="shared" si="13"/>
        <v>0</v>
      </c>
      <c r="K46" s="78">
        <f t="shared" si="13"/>
        <v>0</v>
      </c>
      <c r="L46" s="78">
        <f>L276+L457+L614</f>
        <v>24915.599999999999</v>
      </c>
      <c r="M46" s="78">
        <f>M276+M457+M614</f>
        <v>0</v>
      </c>
    </row>
    <row r="47" spans="1:16" ht="15.75" x14ac:dyDescent="0.25">
      <c r="A47" s="94"/>
      <c r="B47" s="88"/>
      <c r="C47" s="88"/>
      <c r="D47" s="88"/>
      <c r="E47" s="88"/>
      <c r="F47" s="88"/>
      <c r="G47" s="71" t="s">
        <v>33</v>
      </c>
      <c r="H47" s="8">
        <f t="shared" si="8"/>
        <v>0</v>
      </c>
      <c r="I47" s="8">
        <f>I61+O87+I75+I88+I103+I116+I129+I278+I144+I291+I304+I317+I343+I355+I380+I394</f>
        <v>0</v>
      </c>
      <c r="J47" s="8">
        <f>J61+P87+J75+J88+J103+J116+J129+J278+J144+J291+J304+J317+J343+J355+J380+J394</f>
        <v>0</v>
      </c>
      <c r="K47" s="8">
        <f>K61+Q87+K75+K88+K103+K116+K129+K278+K144+K291+K304+K317+K343+K355+K380+K394+K406+K485+K459+K524+K563</f>
        <v>0</v>
      </c>
      <c r="L47" s="8">
        <f>L61+R87+L75+L88+L102+L115+L128+L277+L143+L290+L303+L316+L342+L355+L379+L393+L406+L418+L458+L471+L484+L523+L562+L601+L628+L641</f>
        <v>0</v>
      </c>
      <c r="M47" s="8">
        <f>M61+S87+M75+M88+M103+M116+M129+M278+M144+M291+M304+M317+M343+M355+M380+M394</f>
        <v>0</v>
      </c>
    </row>
    <row r="48" spans="1:16" ht="15.75" x14ac:dyDescent="0.25">
      <c r="A48" s="95"/>
      <c r="B48" s="89"/>
      <c r="C48" s="89"/>
      <c r="D48" s="89"/>
      <c r="E48" s="89"/>
      <c r="F48" s="89"/>
      <c r="G48" s="71" t="s">
        <v>196</v>
      </c>
      <c r="H48" s="8">
        <f t="shared" ref="H48:M48" si="14">H62+H76+H89+H103+H116+H129+H144+H278+H291+H304+H317+H330+H343+H380+H394+H419+H444+H459+H472+H485+H524+H550+H563+H602+H616+H629+H642</f>
        <v>0</v>
      </c>
      <c r="I48" s="8">
        <f t="shared" si="14"/>
        <v>0</v>
      </c>
      <c r="J48" s="8">
        <f t="shared" si="14"/>
        <v>0</v>
      </c>
      <c r="K48" s="8">
        <f t="shared" si="14"/>
        <v>0</v>
      </c>
      <c r="L48" s="8">
        <f t="shared" si="14"/>
        <v>0</v>
      </c>
      <c r="M48" s="8">
        <f t="shared" si="14"/>
        <v>0</v>
      </c>
    </row>
    <row r="49" spans="1:14" ht="95.25" customHeight="1" x14ac:dyDescent="0.2">
      <c r="A49" s="93" t="s">
        <v>101</v>
      </c>
      <c r="B49" s="93" t="s">
        <v>12</v>
      </c>
      <c r="C49" s="93" t="s">
        <v>51</v>
      </c>
      <c r="D49" s="104">
        <v>20898.7</v>
      </c>
      <c r="E49" s="93" t="s">
        <v>18</v>
      </c>
      <c r="F49" s="93" t="s">
        <v>95</v>
      </c>
      <c r="G49" s="24" t="s">
        <v>71</v>
      </c>
      <c r="H49" s="18">
        <f>H50+H51+H52+H54+H55+H56+H57+H58+H59+H60+H61</f>
        <v>20898.7</v>
      </c>
      <c r="I49" s="18">
        <f>I50+I51+I52+I54+I55+I56</f>
        <v>0</v>
      </c>
      <c r="J49" s="18">
        <f>J50+J51+J52+J54+J55+J56</f>
        <v>0</v>
      </c>
      <c r="K49" s="18">
        <v>0</v>
      </c>
      <c r="L49" s="18">
        <f>L50+L51+3908.3+L54+L55+L56+L57+L58+L59+L60+L61</f>
        <v>20898.7</v>
      </c>
      <c r="M49" s="18">
        <v>0</v>
      </c>
      <c r="N49" s="9"/>
    </row>
    <row r="50" spans="1:14" ht="15.75" x14ac:dyDescent="0.2">
      <c r="A50" s="94"/>
      <c r="B50" s="94"/>
      <c r="C50" s="94"/>
      <c r="D50" s="105"/>
      <c r="E50" s="94"/>
      <c r="F50" s="94"/>
      <c r="G50" s="24" t="s">
        <v>0</v>
      </c>
      <c r="H50" s="19">
        <v>279.3</v>
      </c>
      <c r="I50" s="19">
        <v>0</v>
      </c>
      <c r="J50" s="19">
        <v>0</v>
      </c>
      <c r="K50" s="19">
        <v>0</v>
      </c>
      <c r="L50" s="19">
        <v>279.3</v>
      </c>
      <c r="M50" s="19">
        <v>0</v>
      </c>
    </row>
    <row r="51" spans="1:14" ht="15.75" x14ac:dyDescent="0.2">
      <c r="A51" s="94"/>
      <c r="B51" s="94"/>
      <c r="C51" s="94"/>
      <c r="D51" s="105"/>
      <c r="E51" s="94"/>
      <c r="F51" s="94"/>
      <c r="G51" s="24" t="s">
        <v>5</v>
      </c>
      <c r="H51" s="19">
        <v>7999</v>
      </c>
      <c r="I51" s="19">
        <v>0</v>
      </c>
      <c r="J51" s="19">
        <v>0</v>
      </c>
      <c r="K51" s="19">
        <v>0</v>
      </c>
      <c r="L51" s="19">
        <v>7999</v>
      </c>
      <c r="M51" s="19">
        <v>0</v>
      </c>
      <c r="N51" s="9"/>
    </row>
    <row r="52" spans="1:14" ht="15.75" x14ac:dyDescent="0.2">
      <c r="A52" s="94"/>
      <c r="B52" s="94"/>
      <c r="C52" s="94"/>
      <c r="D52" s="105"/>
      <c r="E52" s="94"/>
      <c r="F52" s="94"/>
      <c r="G52" s="24" t="s">
        <v>74</v>
      </c>
      <c r="H52" s="19">
        <f>3908.3</f>
        <v>3908.3</v>
      </c>
      <c r="I52" s="19">
        <v>0</v>
      </c>
      <c r="J52" s="19">
        <v>0</v>
      </c>
      <c r="K52" s="19">
        <v>0</v>
      </c>
      <c r="L52" s="19">
        <v>3908.3</v>
      </c>
      <c r="M52" s="1">
        <v>0</v>
      </c>
      <c r="N52" s="9"/>
    </row>
    <row r="53" spans="1:14" ht="47.25" x14ac:dyDescent="0.2">
      <c r="A53" s="94"/>
      <c r="B53" s="94"/>
      <c r="C53" s="94"/>
      <c r="D53" s="105"/>
      <c r="E53" s="94"/>
      <c r="F53" s="94"/>
      <c r="G53" s="34" t="s">
        <v>75</v>
      </c>
      <c r="H53" s="21">
        <f>J53+K53+L53+M53</f>
        <v>3908.3</v>
      </c>
      <c r="I53" s="21">
        <v>0</v>
      </c>
      <c r="J53" s="21">
        <v>0</v>
      </c>
      <c r="K53" s="21">
        <v>0</v>
      </c>
      <c r="L53" s="21">
        <v>3908.3</v>
      </c>
      <c r="M53" s="22">
        <v>0</v>
      </c>
      <c r="N53" s="9"/>
    </row>
    <row r="54" spans="1:14" ht="15.75" x14ac:dyDescent="0.2">
      <c r="A54" s="94"/>
      <c r="B54" s="94"/>
      <c r="C54" s="94"/>
      <c r="D54" s="105"/>
      <c r="E54" s="94"/>
      <c r="F54" s="94"/>
      <c r="G54" s="24" t="s">
        <v>2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</row>
    <row r="55" spans="1:14" ht="15.75" x14ac:dyDescent="0.2">
      <c r="A55" s="94"/>
      <c r="B55" s="94"/>
      <c r="C55" s="94"/>
      <c r="D55" s="105"/>
      <c r="E55" s="94"/>
      <c r="F55" s="94"/>
      <c r="G55" s="24" t="s">
        <v>3</v>
      </c>
      <c r="H55" s="19">
        <f t="shared" ref="H55:H61" si="15">J55+K55+L55+M55</f>
        <v>7695.7</v>
      </c>
      <c r="I55" s="19">
        <v>0</v>
      </c>
      <c r="J55" s="19">
        <v>0</v>
      </c>
      <c r="K55" s="19">
        <v>0</v>
      </c>
      <c r="L55" s="19">
        <v>7695.7</v>
      </c>
      <c r="M55" s="19">
        <v>0</v>
      </c>
      <c r="N55" s="9"/>
    </row>
    <row r="56" spans="1:14" ht="15.75" x14ac:dyDescent="0.2">
      <c r="A56" s="94"/>
      <c r="B56" s="94"/>
      <c r="C56" s="94"/>
      <c r="D56" s="105"/>
      <c r="E56" s="94"/>
      <c r="F56" s="94"/>
      <c r="G56" s="24" t="s">
        <v>4</v>
      </c>
      <c r="H56" s="19">
        <f t="shared" si="15"/>
        <v>1016.4</v>
      </c>
      <c r="I56" s="19">
        <v>0</v>
      </c>
      <c r="J56" s="19">
        <v>0</v>
      </c>
      <c r="K56" s="19">
        <v>0</v>
      </c>
      <c r="L56" s="19">
        <v>1016.4</v>
      </c>
      <c r="M56" s="19">
        <v>0</v>
      </c>
    </row>
    <row r="57" spans="1:14" ht="15.75" x14ac:dyDescent="0.2">
      <c r="A57" s="94"/>
      <c r="B57" s="94"/>
      <c r="C57" s="94"/>
      <c r="D57" s="105"/>
      <c r="E57" s="94"/>
      <c r="F57" s="94"/>
      <c r="G57" s="24" t="s">
        <v>23</v>
      </c>
      <c r="H57" s="19">
        <f t="shared" si="15"/>
        <v>0</v>
      </c>
      <c r="I57" s="19">
        <v>0</v>
      </c>
      <c r="J57" s="19">
        <v>0</v>
      </c>
      <c r="K57" s="19">
        <v>0</v>
      </c>
      <c r="L57" s="19">
        <f>1067.3-1067.3+1067.3-1067.3</f>
        <v>0</v>
      </c>
      <c r="M57" s="19">
        <v>0</v>
      </c>
    </row>
    <row r="58" spans="1:14" ht="15.75" x14ac:dyDescent="0.2">
      <c r="A58" s="94"/>
      <c r="B58" s="94"/>
      <c r="C58" s="94"/>
      <c r="D58" s="105"/>
      <c r="E58" s="94"/>
      <c r="F58" s="94"/>
      <c r="G58" s="24" t="s">
        <v>30</v>
      </c>
      <c r="H58" s="19">
        <f t="shared" si="15"/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</row>
    <row r="59" spans="1:14" ht="15.75" x14ac:dyDescent="0.2">
      <c r="A59" s="94"/>
      <c r="B59" s="94"/>
      <c r="C59" s="94"/>
      <c r="D59" s="105"/>
      <c r="E59" s="94"/>
      <c r="F59" s="94"/>
      <c r="G59" s="24" t="s">
        <v>31</v>
      </c>
      <c r="H59" s="19">
        <f t="shared" si="15"/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</row>
    <row r="60" spans="1:14" ht="15.75" x14ac:dyDescent="0.2">
      <c r="A60" s="94"/>
      <c r="B60" s="94"/>
      <c r="C60" s="94"/>
      <c r="D60" s="105"/>
      <c r="E60" s="94"/>
      <c r="F60" s="94"/>
      <c r="G60" s="24" t="s">
        <v>32</v>
      </c>
      <c r="H60" s="19">
        <f t="shared" si="15"/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</row>
    <row r="61" spans="1:14" ht="15.75" x14ac:dyDescent="0.2">
      <c r="A61" s="94"/>
      <c r="B61" s="94"/>
      <c r="C61" s="94"/>
      <c r="D61" s="105"/>
      <c r="E61" s="94"/>
      <c r="F61" s="94"/>
      <c r="G61" s="24" t="s">
        <v>33</v>
      </c>
      <c r="H61" s="19">
        <f t="shared" si="15"/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</row>
    <row r="62" spans="1:14" ht="15.75" x14ac:dyDescent="0.2">
      <c r="A62" s="95"/>
      <c r="B62" s="95"/>
      <c r="C62" s="95"/>
      <c r="D62" s="106"/>
      <c r="E62" s="95"/>
      <c r="F62" s="95"/>
      <c r="G62" s="24" t="s">
        <v>196</v>
      </c>
      <c r="H62" s="19">
        <f t="shared" ref="H62" si="16">J62+K62+L62+M62</f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</row>
    <row r="63" spans="1:14" ht="95.25" customHeight="1" x14ac:dyDescent="0.2">
      <c r="A63" s="93" t="s">
        <v>38</v>
      </c>
      <c r="B63" s="93" t="s">
        <v>12</v>
      </c>
      <c r="C63" s="93" t="s">
        <v>13</v>
      </c>
      <c r="D63" s="135">
        <v>89901.1</v>
      </c>
      <c r="E63" s="93" t="s">
        <v>49</v>
      </c>
      <c r="F63" s="93" t="s">
        <v>106</v>
      </c>
      <c r="G63" s="24" t="s">
        <v>71</v>
      </c>
      <c r="H63" s="18">
        <f>H64+H66+H67+H68+H69+H70+H71</f>
        <v>89901.1</v>
      </c>
      <c r="I63" s="18">
        <f>I64+I66+I67+I68+I69+I70</f>
        <v>0</v>
      </c>
      <c r="J63" s="18">
        <f>J64+J66+J67+J68+J69+J70</f>
        <v>0</v>
      </c>
      <c r="K63" s="18">
        <f>K64+K66+K67+K68+K69+K70</f>
        <v>0</v>
      </c>
      <c r="L63" s="18">
        <f>L66+L67+L68+L69+L70+2524.5+L71</f>
        <v>89901.1</v>
      </c>
      <c r="M63" s="18">
        <f>M64+M66+M67+M68+M69+M70</f>
        <v>0</v>
      </c>
    </row>
    <row r="64" spans="1:14" ht="15.75" x14ac:dyDescent="0.2">
      <c r="A64" s="94"/>
      <c r="B64" s="94"/>
      <c r="C64" s="94"/>
      <c r="D64" s="136"/>
      <c r="E64" s="94"/>
      <c r="F64" s="94"/>
      <c r="G64" s="24" t="s">
        <v>76</v>
      </c>
      <c r="H64" s="19">
        <v>2524.5</v>
      </c>
      <c r="I64" s="19">
        <v>0</v>
      </c>
      <c r="J64" s="19">
        <v>0</v>
      </c>
      <c r="K64" s="19">
        <v>0</v>
      </c>
      <c r="L64" s="19">
        <v>2524.5</v>
      </c>
      <c r="M64" s="1">
        <v>0</v>
      </c>
    </row>
    <row r="65" spans="1:13" ht="47.25" x14ac:dyDescent="0.2">
      <c r="A65" s="94"/>
      <c r="B65" s="94"/>
      <c r="C65" s="94"/>
      <c r="D65" s="136"/>
      <c r="E65" s="94"/>
      <c r="F65" s="94"/>
      <c r="G65" s="76" t="s">
        <v>75</v>
      </c>
      <c r="H65" s="21">
        <f>J65+K65+L65+M65</f>
        <v>1837.2</v>
      </c>
      <c r="I65" s="21">
        <v>0</v>
      </c>
      <c r="J65" s="21">
        <v>0</v>
      </c>
      <c r="K65" s="21">
        <v>0</v>
      </c>
      <c r="L65" s="21">
        <v>1837.2</v>
      </c>
      <c r="M65" s="22">
        <v>0</v>
      </c>
    </row>
    <row r="66" spans="1:13" ht="15.75" x14ac:dyDescent="0.2">
      <c r="A66" s="94"/>
      <c r="B66" s="94"/>
      <c r="C66" s="94"/>
      <c r="D66" s="136"/>
      <c r="E66" s="94"/>
      <c r="F66" s="94"/>
      <c r="G66" s="24" t="s">
        <v>5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</row>
    <row r="67" spans="1:13" ht="15.75" x14ac:dyDescent="0.25">
      <c r="A67" s="94"/>
      <c r="B67" s="94"/>
      <c r="C67" s="94"/>
      <c r="D67" s="136"/>
      <c r="E67" s="94"/>
      <c r="F67" s="94"/>
      <c r="G67" s="24" t="s">
        <v>1</v>
      </c>
      <c r="H67" s="19">
        <f>J67+K67+L67+M67</f>
        <v>9700</v>
      </c>
      <c r="I67" s="8">
        <v>0</v>
      </c>
      <c r="J67" s="8">
        <v>0</v>
      </c>
      <c r="K67" s="8">
        <v>0</v>
      </c>
      <c r="L67" s="19">
        <v>9700</v>
      </c>
      <c r="M67" s="19">
        <v>0</v>
      </c>
    </row>
    <row r="68" spans="1:13" ht="15.75" x14ac:dyDescent="0.2">
      <c r="A68" s="94"/>
      <c r="B68" s="94"/>
      <c r="C68" s="94"/>
      <c r="D68" s="136"/>
      <c r="E68" s="94"/>
      <c r="F68" s="94"/>
      <c r="G68" s="24" t="s">
        <v>2</v>
      </c>
      <c r="H68" s="19">
        <f>J68+K68+L68+M68</f>
        <v>55770.7</v>
      </c>
      <c r="I68" s="19">
        <v>0</v>
      </c>
      <c r="J68" s="19">
        <v>0</v>
      </c>
      <c r="K68" s="19">
        <v>0</v>
      </c>
      <c r="L68" s="19">
        <v>55770.7</v>
      </c>
      <c r="M68" s="19">
        <v>0</v>
      </c>
    </row>
    <row r="69" spans="1:13" ht="15.75" x14ac:dyDescent="0.2">
      <c r="A69" s="94"/>
      <c r="B69" s="94"/>
      <c r="C69" s="94"/>
      <c r="D69" s="136"/>
      <c r="E69" s="94"/>
      <c r="F69" s="94"/>
      <c r="G69" s="24" t="s">
        <v>3</v>
      </c>
      <c r="H69" s="19">
        <f>J69+K69+L69+M69</f>
        <v>20706</v>
      </c>
      <c r="I69" s="19">
        <v>0</v>
      </c>
      <c r="J69" s="19">
        <v>0</v>
      </c>
      <c r="K69" s="19">
        <v>0</v>
      </c>
      <c r="L69" s="19">
        <f>23684.2-528.2-2450</f>
        <v>20706</v>
      </c>
      <c r="M69" s="19">
        <v>0</v>
      </c>
    </row>
    <row r="70" spans="1:13" ht="15.75" x14ac:dyDescent="0.2">
      <c r="A70" s="94"/>
      <c r="B70" s="94"/>
      <c r="C70" s="94"/>
      <c r="D70" s="136"/>
      <c r="E70" s="94"/>
      <c r="F70" s="94"/>
      <c r="G70" s="24" t="s">
        <v>4</v>
      </c>
      <c r="H70" s="19">
        <f>J70+K70+L70+M70</f>
        <v>1153.0999999999999</v>
      </c>
      <c r="I70" s="19">
        <v>0</v>
      </c>
      <c r="J70" s="19">
        <v>0</v>
      </c>
      <c r="K70" s="19">
        <v>0</v>
      </c>
      <c r="L70" s="19">
        <v>1153.0999999999999</v>
      </c>
      <c r="M70" s="19">
        <v>0</v>
      </c>
    </row>
    <row r="71" spans="1:13" ht="15.75" x14ac:dyDescent="0.2">
      <c r="A71" s="94"/>
      <c r="B71" s="94"/>
      <c r="C71" s="94"/>
      <c r="D71" s="136"/>
      <c r="E71" s="94"/>
      <c r="F71" s="94"/>
      <c r="G71" s="24" t="s">
        <v>23</v>
      </c>
      <c r="H71" s="19">
        <f>J71+K71+L71+M71</f>
        <v>46.800000000000004</v>
      </c>
      <c r="I71" s="19">
        <v>0</v>
      </c>
      <c r="J71" s="19">
        <v>0</v>
      </c>
      <c r="K71" s="19">
        <v>0</v>
      </c>
      <c r="L71" s="19">
        <f>49.2-2.4</f>
        <v>46.800000000000004</v>
      </c>
      <c r="M71" s="19">
        <v>0</v>
      </c>
    </row>
    <row r="72" spans="1:13" ht="15.75" x14ac:dyDescent="0.2">
      <c r="A72" s="94"/>
      <c r="B72" s="94"/>
      <c r="C72" s="94"/>
      <c r="D72" s="136"/>
      <c r="E72" s="94"/>
      <c r="F72" s="94"/>
      <c r="G72" s="24" t="s">
        <v>30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</row>
    <row r="73" spans="1:13" ht="15.75" x14ac:dyDescent="0.2">
      <c r="A73" s="94"/>
      <c r="B73" s="94"/>
      <c r="C73" s="94"/>
      <c r="D73" s="136"/>
      <c r="E73" s="94"/>
      <c r="F73" s="94"/>
      <c r="G73" s="24" t="s">
        <v>31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</row>
    <row r="74" spans="1:13" ht="15.75" x14ac:dyDescent="0.2">
      <c r="A74" s="94"/>
      <c r="B74" s="94"/>
      <c r="C74" s="94"/>
      <c r="D74" s="136"/>
      <c r="E74" s="94"/>
      <c r="F74" s="94"/>
      <c r="G74" s="24" t="s">
        <v>32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</row>
    <row r="75" spans="1:13" ht="15.75" x14ac:dyDescent="0.2">
      <c r="A75" s="94"/>
      <c r="B75" s="94"/>
      <c r="C75" s="94"/>
      <c r="D75" s="136"/>
      <c r="E75" s="94"/>
      <c r="F75" s="94"/>
      <c r="G75" s="24" t="s">
        <v>33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</row>
    <row r="76" spans="1:13" ht="15.75" x14ac:dyDescent="0.2">
      <c r="A76" s="95"/>
      <c r="B76" s="95"/>
      <c r="C76" s="95"/>
      <c r="D76" s="137"/>
      <c r="E76" s="95"/>
      <c r="F76" s="95"/>
      <c r="G76" s="24" t="s">
        <v>196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</row>
    <row r="77" spans="1:13" ht="96" customHeight="1" x14ac:dyDescent="0.2">
      <c r="A77" s="93" t="s">
        <v>39</v>
      </c>
      <c r="B77" s="93" t="s">
        <v>12</v>
      </c>
      <c r="C77" s="93" t="s">
        <v>214</v>
      </c>
      <c r="D77" s="135">
        <v>5540</v>
      </c>
      <c r="E77" s="93" t="s">
        <v>147</v>
      </c>
      <c r="F77" s="93" t="s">
        <v>147</v>
      </c>
      <c r="G77" s="24" t="s">
        <v>71</v>
      </c>
      <c r="H77" s="18">
        <v>5540</v>
      </c>
      <c r="I77" s="18">
        <v>0</v>
      </c>
      <c r="J77" s="18">
        <v>0</v>
      </c>
      <c r="K77" s="18">
        <v>5000</v>
      </c>
      <c r="L77" s="18">
        <v>540</v>
      </c>
      <c r="M77" s="18">
        <v>0</v>
      </c>
    </row>
    <row r="78" spans="1:13" ht="15.75" x14ac:dyDescent="0.2">
      <c r="A78" s="94"/>
      <c r="B78" s="94"/>
      <c r="C78" s="94"/>
      <c r="D78" s="136"/>
      <c r="E78" s="94"/>
      <c r="F78" s="94"/>
      <c r="G78" s="24" t="s">
        <v>0</v>
      </c>
      <c r="H78" s="19">
        <v>5540</v>
      </c>
      <c r="I78" s="19">
        <v>0</v>
      </c>
      <c r="J78" s="19">
        <v>0</v>
      </c>
      <c r="K78" s="19">
        <v>5000</v>
      </c>
      <c r="L78" s="19">
        <v>540</v>
      </c>
      <c r="M78" s="19">
        <v>0</v>
      </c>
    </row>
    <row r="79" spans="1:13" ht="15.75" x14ac:dyDescent="0.2">
      <c r="A79" s="94"/>
      <c r="B79" s="94"/>
      <c r="C79" s="94"/>
      <c r="D79" s="136"/>
      <c r="E79" s="94"/>
      <c r="F79" s="94"/>
      <c r="G79" s="24" t="s">
        <v>5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</row>
    <row r="80" spans="1:13" ht="15.75" x14ac:dyDescent="0.2">
      <c r="A80" s="94"/>
      <c r="B80" s="94"/>
      <c r="C80" s="94"/>
      <c r="D80" s="136"/>
      <c r="E80" s="94"/>
      <c r="F80" s="94"/>
      <c r="G80" s="24" t="s">
        <v>1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</row>
    <row r="81" spans="1:14" ht="15.75" x14ac:dyDescent="0.2">
      <c r="A81" s="94"/>
      <c r="B81" s="94"/>
      <c r="C81" s="94"/>
      <c r="D81" s="136"/>
      <c r="E81" s="94"/>
      <c r="F81" s="94"/>
      <c r="G81" s="24" t="s">
        <v>2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</row>
    <row r="82" spans="1:14" ht="15.75" x14ac:dyDescent="0.2">
      <c r="A82" s="94"/>
      <c r="B82" s="94"/>
      <c r="C82" s="94"/>
      <c r="D82" s="136"/>
      <c r="E82" s="94"/>
      <c r="F82" s="94"/>
      <c r="G82" s="24" t="s">
        <v>3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</row>
    <row r="83" spans="1:14" ht="15.75" x14ac:dyDescent="0.2">
      <c r="A83" s="94"/>
      <c r="B83" s="94"/>
      <c r="C83" s="94"/>
      <c r="D83" s="136"/>
      <c r="E83" s="94"/>
      <c r="F83" s="94"/>
      <c r="G83" s="24" t="s">
        <v>4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</row>
    <row r="84" spans="1:14" ht="15.75" x14ac:dyDescent="0.2">
      <c r="A84" s="94"/>
      <c r="B84" s="94"/>
      <c r="C84" s="94"/>
      <c r="D84" s="136"/>
      <c r="E84" s="94"/>
      <c r="F84" s="94"/>
      <c r="G84" s="24" t="s">
        <v>23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</row>
    <row r="85" spans="1:14" ht="15.75" x14ac:dyDescent="0.2">
      <c r="A85" s="94"/>
      <c r="B85" s="94"/>
      <c r="C85" s="94"/>
      <c r="D85" s="136"/>
      <c r="E85" s="94"/>
      <c r="F85" s="94"/>
      <c r="G85" s="24" t="s">
        <v>30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</row>
    <row r="86" spans="1:14" ht="15.75" x14ac:dyDescent="0.2">
      <c r="A86" s="94"/>
      <c r="B86" s="94"/>
      <c r="C86" s="94"/>
      <c r="D86" s="136"/>
      <c r="E86" s="94"/>
      <c r="F86" s="94"/>
      <c r="G86" s="24" t="s">
        <v>31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</row>
    <row r="87" spans="1:14" ht="15.75" x14ac:dyDescent="0.2">
      <c r="A87" s="94"/>
      <c r="B87" s="94"/>
      <c r="C87" s="94"/>
      <c r="D87" s="136"/>
      <c r="E87" s="94"/>
      <c r="F87" s="94"/>
      <c r="G87" s="24" t="s">
        <v>32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</row>
    <row r="88" spans="1:14" ht="15.75" x14ac:dyDescent="0.2">
      <c r="A88" s="94"/>
      <c r="B88" s="94"/>
      <c r="C88" s="94"/>
      <c r="D88" s="136"/>
      <c r="E88" s="94"/>
      <c r="F88" s="94"/>
      <c r="G88" s="24" t="s">
        <v>33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</row>
    <row r="89" spans="1:14" ht="15.75" x14ac:dyDescent="0.2">
      <c r="A89" s="95"/>
      <c r="B89" s="95"/>
      <c r="C89" s="95"/>
      <c r="D89" s="137"/>
      <c r="E89" s="95"/>
      <c r="F89" s="95"/>
      <c r="G89" s="24" t="s">
        <v>196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</row>
    <row r="90" spans="1:14" ht="96" customHeight="1" x14ac:dyDescent="0.2">
      <c r="A90" s="86" t="s">
        <v>135</v>
      </c>
      <c r="B90" s="86" t="s">
        <v>175</v>
      </c>
      <c r="C90" s="86" t="s">
        <v>215</v>
      </c>
      <c r="D90" s="86">
        <v>1048500</v>
      </c>
      <c r="E90" s="86" t="s">
        <v>18</v>
      </c>
      <c r="F90" s="86" t="s">
        <v>174</v>
      </c>
      <c r="G90" s="24" t="s">
        <v>71</v>
      </c>
      <c r="H90" s="18">
        <f>H91+H92+H94+H95+H96+H97+H98</f>
        <v>103147.9</v>
      </c>
      <c r="I90" s="18">
        <v>2495.1</v>
      </c>
      <c r="J90" s="18">
        <v>98793.9</v>
      </c>
      <c r="K90" s="18">
        <f>K91+K92+K94+K95+K96+K97</f>
        <v>0</v>
      </c>
      <c r="L90" s="18">
        <f>L91+L94+L95+L96+L97+1200</f>
        <v>4354</v>
      </c>
      <c r="M90" s="18">
        <v>0</v>
      </c>
    </row>
    <row r="91" spans="1:14" ht="15.75" x14ac:dyDescent="0.2">
      <c r="A91" s="86"/>
      <c r="B91" s="86"/>
      <c r="C91" s="86"/>
      <c r="D91" s="86"/>
      <c r="E91" s="86"/>
      <c r="F91" s="86"/>
      <c r="G91" s="24" t="s">
        <v>0</v>
      </c>
      <c r="H91" s="19">
        <f>J91+K91+L91+M91</f>
        <v>101289</v>
      </c>
      <c r="I91" s="19">
        <v>2495.1</v>
      </c>
      <c r="J91" s="19">
        <v>98793.9</v>
      </c>
      <c r="K91" s="19">
        <v>0</v>
      </c>
      <c r="L91" s="19">
        <v>2495.1</v>
      </c>
      <c r="M91" s="19">
        <v>0</v>
      </c>
      <c r="N91" s="25"/>
    </row>
    <row r="92" spans="1:14" ht="15.75" x14ac:dyDescent="0.2">
      <c r="A92" s="86"/>
      <c r="B92" s="86"/>
      <c r="C92" s="86"/>
      <c r="D92" s="86"/>
      <c r="E92" s="86"/>
      <c r="F92" s="86"/>
      <c r="G92" s="24" t="s">
        <v>5</v>
      </c>
      <c r="H92" s="19">
        <v>1200</v>
      </c>
      <c r="I92" s="19">
        <v>0</v>
      </c>
      <c r="J92" s="19">
        <v>0</v>
      </c>
      <c r="K92" s="19">
        <v>0</v>
      </c>
      <c r="L92" s="1">
        <v>1200</v>
      </c>
      <c r="M92" s="1">
        <v>0</v>
      </c>
      <c r="N92" s="9"/>
    </row>
    <row r="93" spans="1:14" ht="47.25" x14ac:dyDescent="0.2">
      <c r="A93" s="86"/>
      <c r="B93" s="86"/>
      <c r="C93" s="86"/>
      <c r="D93" s="86"/>
      <c r="E93" s="86"/>
      <c r="F93" s="86"/>
      <c r="G93" s="34" t="s">
        <v>75</v>
      </c>
      <c r="H93" s="21">
        <f>K93+L93+M93+J93</f>
        <v>1200</v>
      </c>
      <c r="I93" s="21">
        <v>0</v>
      </c>
      <c r="J93" s="21">
        <v>0</v>
      </c>
      <c r="K93" s="21">
        <v>0</v>
      </c>
      <c r="L93" s="22">
        <v>1200</v>
      </c>
      <c r="M93" s="22">
        <v>0</v>
      </c>
      <c r="N93" s="9"/>
    </row>
    <row r="94" spans="1:14" ht="15.75" x14ac:dyDescent="0.2">
      <c r="A94" s="86"/>
      <c r="B94" s="86"/>
      <c r="C94" s="86"/>
      <c r="D94" s="86"/>
      <c r="E94" s="86"/>
      <c r="F94" s="86"/>
      <c r="G94" s="24" t="s">
        <v>1</v>
      </c>
      <c r="H94" s="19">
        <f>K94+L94+M94+J94</f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</row>
    <row r="95" spans="1:14" ht="15.75" x14ac:dyDescent="0.2">
      <c r="A95" s="86"/>
      <c r="B95" s="86"/>
      <c r="C95" s="86"/>
      <c r="D95" s="86"/>
      <c r="E95" s="86"/>
      <c r="F95" s="86"/>
      <c r="G95" s="24" t="s">
        <v>2</v>
      </c>
      <c r="H95" s="19">
        <f>J95+K95+L95+M95</f>
        <v>600</v>
      </c>
      <c r="I95" s="19">
        <v>0</v>
      </c>
      <c r="J95" s="19">
        <v>0</v>
      </c>
      <c r="K95" s="19">
        <v>0</v>
      </c>
      <c r="L95" s="19">
        <v>600</v>
      </c>
      <c r="M95" s="19">
        <v>0</v>
      </c>
    </row>
    <row r="96" spans="1:14" ht="15.75" x14ac:dyDescent="0.2">
      <c r="A96" s="86"/>
      <c r="B96" s="86"/>
      <c r="C96" s="86"/>
      <c r="D96" s="86"/>
      <c r="E96" s="86"/>
      <c r="F96" s="86"/>
      <c r="G96" s="24" t="s">
        <v>3</v>
      </c>
      <c r="H96" s="19">
        <f>J96+K96+L96+M96</f>
        <v>35.5</v>
      </c>
      <c r="I96" s="19">
        <v>0</v>
      </c>
      <c r="J96" s="19">
        <v>0</v>
      </c>
      <c r="K96" s="19">
        <v>0</v>
      </c>
      <c r="L96" s="19">
        <v>35.5</v>
      </c>
      <c r="M96" s="19">
        <v>0</v>
      </c>
      <c r="N96" s="9"/>
    </row>
    <row r="97" spans="1:14" ht="15.75" x14ac:dyDescent="0.2">
      <c r="A97" s="86"/>
      <c r="B97" s="86"/>
      <c r="C97" s="86"/>
      <c r="D97" s="86"/>
      <c r="E97" s="86"/>
      <c r="F97" s="86"/>
      <c r="G97" s="24" t="s">
        <v>4</v>
      </c>
      <c r="H97" s="19">
        <f>J97+K97+L97+M97</f>
        <v>23.4</v>
      </c>
      <c r="I97" s="19">
        <v>0</v>
      </c>
      <c r="J97" s="19">
        <v>0</v>
      </c>
      <c r="K97" s="19">
        <v>0</v>
      </c>
      <c r="L97" s="19">
        <v>23.4</v>
      </c>
      <c r="M97" s="19">
        <v>0</v>
      </c>
      <c r="N97" s="9"/>
    </row>
    <row r="98" spans="1:14" ht="15.75" x14ac:dyDescent="0.2">
      <c r="A98" s="86"/>
      <c r="B98" s="86"/>
      <c r="C98" s="86"/>
      <c r="D98" s="86"/>
      <c r="E98" s="86"/>
      <c r="F98" s="86"/>
      <c r="G98" s="24" t="s">
        <v>23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9"/>
    </row>
    <row r="99" spans="1:14" ht="15.75" x14ac:dyDescent="0.2">
      <c r="A99" s="86"/>
      <c r="B99" s="86"/>
      <c r="C99" s="86"/>
      <c r="D99" s="86"/>
      <c r="E99" s="86"/>
      <c r="F99" s="86"/>
      <c r="G99" s="24" t="s">
        <v>30</v>
      </c>
      <c r="H99" s="19">
        <f>K99+L99</f>
        <v>153.6</v>
      </c>
      <c r="I99" s="19">
        <v>0</v>
      </c>
      <c r="J99" s="19">
        <v>0</v>
      </c>
      <c r="K99" s="19">
        <v>0</v>
      </c>
      <c r="L99" s="19">
        <f>221.5-67.9</f>
        <v>153.6</v>
      </c>
      <c r="M99" s="19">
        <v>0</v>
      </c>
      <c r="N99" s="9"/>
    </row>
    <row r="100" spans="1:14" ht="15.75" x14ac:dyDescent="0.2">
      <c r="A100" s="86"/>
      <c r="B100" s="86"/>
      <c r="C100" s="86"/>
      <c r="D100" s="86"/>
      <c r="E100" s="86"/>
      <c r="F100" s="86"/>
      <c r="G100" s="24" t="s">
        <v>31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9"/>
    </row>
    <row r="101" spans="1:14" ht="15.75" x14ac:dyDescent="0.2">
      <c r="A101" s="86"/>
      <c r="B101" s="86"/>
      <c r="C101" s="86"/>
      <c r="D101" s="86"/>
      <c r="E101" s="86"/>
      <c r="F101" s="86"/>
      <c r="G101" s="24" t="s">
        <v>32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9"/>
    </row>
    <row r="102" spans="1:14" ht="15.75" x14ac:dyDescent="0.2">
      <c r="A102" s="86"/>
      <c r="B102" s="86"/>
      <c r="C102" s="86"/>
      <c r="D102" s="86"/>
      <c r="E102" s="86"/>
      <c r="F102" s="86"/>
      <c r="G102" s="24" t="s">
        <v>33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9"/>
    </row>
    <row r="103" spans="1:14" ht="15.75" x14ac:dyDescent="0.2">
      <c r="A103" s="86"/>
      <c r="B103" s="86"/>
      <c r="C103" s="86"/>
      <c r="D103" s="86"/>
      <c r="E103" s="86"/>
      <c r="F103" s="86"/>
      <c r="G103" s="24" t="s">
        <v>196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9"/>
    </row>
    <row r="104" spans="1:14" ht="94.5" customHeight="1" x14ac:dyDescent="0.2">
      <c r="A104" s="86" t="s">
        <v>40</v>
      </c>
      <c r="B104" s="86" t="s">
        <v>12</v>
      </c>
      <c r="C104" s="86" t="s">
        <v>15</v>
      </c>
      <c r="D104" s="86">
        <v>26446</v>
      </c>
      <c r="E104" s="86" t="s">
        <v>18</v>
      </c>
      <c r="F104" s="86" t="s">
        <v>96</v>
      </c>
      <c r="G104" s="24" t="s">
        <v>71</v>
      </c>
      <c r="H104" s="18">
        <f>H105+H106+H107+H108+H109+H110</f>
        <v>12272.3</v>
      </c>
      <c r="I104" s="18">
        <f>I105+I106+I107+I108+I109+I110</f>
        <v>0</v>
      </c>
      <c r="J104" s="18">
        <v>0</v>
      </c>
      <c r="K104" s="18">
        <v>9842.7999999999993</v>
      </c>
      <c r="L104" s="18">
        <f>L105+L106+L107+L108+L109+L110</f>
        <v>2429.5</v>
      </c>
      <c r="M104" s="18">
        <v>0</v>
      </c>
    </row>
    <row r="105" spans="1:14" ht="15.75" x14ac:dyDescent="0.2">
      <c r="A105" s="86"/>
      <c r="B105" s="86"/>
      <c r="C105" s="86"/>
      <c r="D105" s="86"/>
      <c r="E105" s="86"/>
      <c r="F105" s="86"/>
      <c r="G105" s="24" t="s">
        <v>0</v>
      </c>
      <c r="H105" s="19">
        <f>J105+K105+L105+M105</f>
        <v>12243.8</v>
      </c>
      <c r="I105" s="19">
        <f>I106+I107+I108+I109+I110</f>
        <v>0</v>
      </c>
      <c r="J105" s="19">
        <v>0</v>
      </c>
      <c r="K105" s="19">
        <v>9842.7999999999993</v>
      </c>
      <c r="L105" s="19">
        <v>2401</v>
      </c>
      <c r="M105" s="19">
        <v>0</v>
      </c>
    </row>
    <row r="106" spans="1:14" ht="15.75" x14ac:dyDescent="0.2">
      <c r="A106" s="86"/>
      <c r="B106" s="86"/>
      <c r="C106" s="86"/>
      <c r="D106" s="86"/>
      <c r="E106" s="86"/>
      <c r="F106" s="86"/>
      <c r="G106" s="24" t="s">
        <v>5</v>
      </c>
      <c r="H106" s="6">
        <v>17.5</v>
      </c>
      <c r="I106" s="1">
        <v>0</v>
      </c>
      <c r="J106" s="1">
        <v>0</v>
      </c>
      <c r="K106" s="1">
        <v>0</v>
      </c>
      <c r="L106" s="6">
        <v>17.5</v>
      </c>
      <c r="M106" s="1">
        <v>0</v>
      </c>
    </row>
    <row r="107" spans="1:14" ht="15.75" x14ac:dyDescent="0.2">
      <c r="A107" s="86"/>
      <c r="B107" s="86"/>
      <c r="C107" s="86"/>
      <c r="D107" s="86"/>
      <c r="E107" s="86"/>
      <c r="F107" s="86"/>
      <c r="G107" s="24" t="s">
        <v>1</v>
      </c>
      <c r="H107" s="1">
        <v>11</v>
      </c>
      <c r="I107" s="1">
        <v>0</v>
      </c>
      <c r="J107" s="1">
        <v>0</v>
      </c>
      <c r="K107" s="1">
        <v>0</v>
      </c>
      <c r="L107" s="1">
        <v>11</v>
      </c>
      <c r="M107" s="1">
        <v>0</v>
      </c>
    </row>
    <row r="108" spans="1:14" ht="15.75" x14ac:dyDescent="0.2">
      <c r="A108" s="86"/>
      <c r="B108" s="86"/>
      <c r="C108" s="86"/>
      <c r="D108" s="86"/>
      <c r="E108" s="86"/>
      <c r="F108" s="86"/>
      <c r="G108" s="24" t="s">
        <v>2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</row>
    <row r="109" spans="1:14" ht="15.75" x14ac:dyDescent="0.2">
      <c r="A109" s="86"/>
      <c r="B109" s="86"/>
      <c r="C109" s="86"/>
      <c r="D109" s="86"/>
      <c r="E109" s="86"/>
      <c r="F109" s="86"/>
      <c r="G109" s="24" t="s">
        <v>3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4" ht="15.75" x14ac:dyDescent="0.2">
      <c r="A110" s="86"/>
      <c r="B110" s="86"/>
      <c r="C110" s="86"/>
      <c r="D110" s="86"/>
      <c r="E110" s="86"/>
      <c r="F110" s="86"/>
      <c r="G110" s="24" t="s">
        <v>4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</row>
    <row r="111" spans="1:14" ht="15.75" x14ac:dyDescent="0.2">
      <c r="A111" s="86"/>
      <c r="B111" s="86"/>
      <c r="C111" s="86"/>
      <c r="D111" s="86"/>
      <c r="E111" s="86"/>
      <c r="F111" s="86"/>
      <c r="G111" s="24" t="s">
        <v>23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4" ht="15.75" x14ac:dyDescent="0.2">
      <c r="A112" s="86"/>
      <c r="B112" s="86"/>
      <c r="C112" s="86"/>
      <c r="D112" s="86"/>
      <c r="E112" s="86"/>
      <c r="F112" s="86"/>
      <c r="G112" s="24" t="s">
        <v>30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14" ht="15.75" x14ac:dyDescent="0.2">
      <c r="A113" s="86"/>
      <c r="B113" s="86"/>
      <c r="C113" s="86"/>
      <c r="D113" s="86"/>
      <c r="E113" s="86"/>
      <c r="F113" s="86"/>
      <c r="G113" s="24" t="s">
        <v>31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14" ht="15.75" x14ac:dyDescent="0.2">
      <c r="A114" s="86"/>
      <c r="B114" s="86"/>
      <c r="C114" s="86"/>
      <c r="D114" s="86"/>
      <c r="E114" s="86"/>
      <c r="F114" s="86"/>
      <c r="G114" s="24" t="s">
        <v>32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14" ht="15.75" x14ac:dyDescent="0.2">
      <c r="A115" s="86"/>
      <c r="B115" s="86"/>
      <c r="C115" s="86"/>
      <c r="D115" s="86"/>
      <c r="E115" s="86"/>
      <c r="F115" s="86"/>
      <c r="G115" s="24" t="s">
        <v>33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14" ht="15.75" x14ac:dyDescent="0.2">
      <c r="A116" s="86"/>
      <c r="B116" s="86"/>
      <c r="C116" s="86"/>
      <c r="D116" s="86"/>
      <c r="E116" s="86"/>
      <c r="F116" s="86"/>
      <c r="G116" s="24" t="s">
        <v>196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14" ht="96.75" customHeight="1" x14ac:dyDescent="0.2">
      <c r="A117" s="86" t="s">
        <v>41</v>
      </c>
      <c r="B117" s="86" t="s">
        <v>12</v>
      </c>
      <c r="C117" s="86" t="s">
        <v>16</v>
      </c>
      <c r="D117" s="98">
        <v>3488.1</v>
      </c>
      <c r="E117" s="86" t="s">
        <v>18</v>
      </c>
      <c r="F117" s="86" t="s">
        <v>63</v>
      </c>
      <c r="G117" s="24" t="s">
        <v>71</v>
      </c>
      <c r="H117" s="18">
        <f t="shared" ref="H117:M117" si="17">H118+H119+H120+H121+H122+H123</f>
        <v>3488.1</v>
      </c>
      <c r="I117" s="18">
        <f t="shared" si="17"/>
        <v>0</v>
      </c>
      <c r="J117" s="18">
        <f t="shared" si="17"/>
        <v>0</v>
      </c>
      <c r="K117" s="18">
        <f t="shared" si="17"/>
        <v>2692</v>
      </c>
      <c r="L117" s="18">
        <f t="shared" si="17"/>
        <v>796.1</v>
      </c>
      <c r="M117" s="18">
        <f t="shared" si="17"/>
        <v>0</v>
      </c>
      <c r="N117" s="9"/>
    </row>
    <row r="118" spans="1:14" ht="15.75" x14ac:dyDescent="0.2">
      <c r="A118" s="86"/>
      <c r="B118" s="86"/>
      <c r="C118" s="86"/>
      <c r="D118" s="98"/>
      <c r="E118" s="86"/>
      <c r="F118" s="86"/>
      <c r="G118" s="24" t="s">
        <v>0</v>
      </c>
      <c r="H118" s="19">
        <f>J118+K118+L118+M118</f>
        <v>3088.1</v>
      </c>
      <c r="I118" s="19">
        <v>0</v>
      </c>
      <c r="J118" s="19">
        <v>0</v>
      </c>
      <c r="K118" s="19">
        <v>2692</v>
      </c>
      <c r="L118" s="19">
        <v>396.1</v>
      </c>
      <c r="M118" s="19">
        <v>0</v>
      </c>
    </row>
    <row r="119" spans="1:14" ht="15.75" x14ac:dyDescent="0.2">
      <c r="A119" s="86"/>
      <c r="B119" s="86"/>
      <c r="C119" s="86"/>
      <c r="D119" s="98"/>
      <c r="E119" s="86"/>
      <c r="F119" s="86"/>
      <c r="G119" s="24" t="s">
        <v>5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</row>
    <row r="120" spans="1:14" ht="15.75" x14ac:dyDescent="0.2">
      <c r="A120" s="86"/>
      <c r="B120" s="86"/>
      <c r="C120" s="86"/>
      <c r="D120" s="98"/>
      <c r="E120" s="86"/>
      <c r="F120" s="86"/>
      <c r="G120" s="24" t="s">
        <v>1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</row>
    <row r="121" spans="1:14" ht="15.75" x14ac:dyDescent="0.2">
      <c r="A121" s="86"/>
      <c r="B121" s="86"/>
      <c r="C121" s="86"/>
      <c r="D121" s="98"/>
      <c r="E121" s="86"/>
      <c r="F121" s="86"/>
      <c r="G121" s="24" t="s">
        <v>2</v>
      </c>
      <c r="H121" s="19">
        <f>J121+K121+L121+M121</f>
        <v>400</v>
      </c>
      <c r="I121" s="19">
        <v>0</v>
      </c>
      <c r="J121" s="19">
        <v>0</v>
      </c>
      <c r="K121" s="19">
        <v>0</v>
      </c>
      <c r="L121" s="19">
        <v>400</v>
      </c>
      <c r="M121" s="19">
        <v>0</v>
      </c>
    </row>
    <row r="122" spans="1:14" ht="15.75" x14ac:dyDescent="0.2">
      <c r="A122" s="86"/>
      <c r="B122" s="86"/>
      <c r="C122" s="86"/>
      <c r="D122" s="98"/>
      <c r="E122" s="86"/>
      <c r="F122" s="86"/>
      <c r="G122" s="24" t="s">
        <v>3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</row>
    <row r="123" spans="1:14" ht="15.75" x14ac:dyDescent="0.2">
      <c r="A123" s="86"/>
      <c r="B123" s="86"/>
      <c r="C123" s="86"/>
      <c r="D123" s="98"/>
      <c r="E123" s="86"/>
      <c r="F123" s="86"/>
      <c r="G123" s="24" t="s">
        <v>4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</row>
    <row r="124" spans="1:14" ht="15.75" x14ac:dyDescent="0.2">
      <c r="A124" s="86"/>
      <c r="B124" s="86"/>
      <c r="C124" s="86"/>
      <c r="D124" s="98"/>
      <c r="E124" s="86"/>
      <c r="F124" s="86"/>
      <c r="G124" s="24" t="s">
        <v>23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</row>
    <row r="125" spans="1:14" ht="15.75" x14ac:dyDescent="0.2">
      <c r="A125" s="86"/>
      <c r="B125" s="86"/>
      <c r="C125" s="86"/>
      <c r="D125" s="98"/>
      <c r="E125" s="86"/>
      <c r="F125" s="86"/>
      <c r="G125" s="24" t="s">
        <v>30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</row>
    <row r="126" spans="1:14" ht="15.75" x14ac:dyDescent="0.2">
      <c r="A126" s="86"/>
      <c r="B126" s="86"/>
      <c r="C126" s="86"/>
      <c r="D126" s="98"/>
      <c r="E126" s="86"/>
      <c r="F126" s="86"/>
      <c r="G126" s="24" t="s">
        <v>31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</row>
    <row r="127" spans="1:14" ht="15.75" x14ac:dyDescent="0.2">
      <c r="A127" s="86"/>
      <c r="B127" s="86"/>
      <c r="C127" s="86"/>
      <c r="D127" s="98"/>
      <c r="E127" s="86"/>
      <c r="F127" s="86"/>
      <c r="G127" s="24" t="s">
        <v>32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</row>
    <row r="128" spans="1:14" ht="15.75" x14ac:dyDescent="0.2">
      <c r="A128" s="86"/>
      <c r="B128" s="86"/>
      <c r="C128" s="86"/>
      <c r="D128" s="98"/>
      <c r="E128" s="86"/>
      <c r="F128" s="86"/>
      <c r="G128" s="24" t="s">
        <v>33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</row>
    <row r="129" spans="1:13" ht="15.75" x14ac:dyDescent="0.2">
      <c r="A129" s="86"/>
      <c r="B129" s="86"/>
      <c r="C129" s="86"/>
      <c r="D129" s="98"/>
      <c r="E129" s="86"/>
      <c r="F129" s="86"/>
      <c r="G129" s="24" t="s">
        <v>196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</row>
    <row r="130" spans="1:13" ht="95.25" customHeight="1" x14ac:dyDescent="0.2">
      <c r="A130" s="93" t="s">
        <v>100</v>
      </c>
      <c r="B130" s="93"/>
      <c r="C130" s="93"/>
      <c r="D130" s="93"/>
      <c r="E130" s="93"/>
      <c r="F130" s="93"/>
      <c r="G130" s="24" t="s">
        <v>71</v>
      </c>
      <c r="H130" s="18">
        <f>H131+H132+H133+H134+H135+H137+H138+H139+H140+H142+H144</f>
        <v>642699.5</v>
      </c>
      <c r="I130" s="18">
        <f>I131+I132+I133+I134+I135+I137</f>
        <v>0</v>
      </c>
      <c r="J130" s="18">
        <v>0</v>
      </c>
      <c r="K130" s="18">
        <f>K131+K132+K133+K134+K135+K137+K138+K139+K140+K142+K144</f>
        <v>570817.19999999995</v>
      </c>
      <c r="L130" s="18">
        <f>L131+L132+L133+L134+L135+L137+L138+L139+L140+L142+L144</f>
        <v>71882.299999999988</v>
      </c>
      <c r="M130" s="18">
        <v>0</v>
      </c>
    </row>
    <row r="131" spans="1:13" ht="15.75" customHeight="1" x14ac:dyDescent="0.2">
      <c r="A131" s="94"/>
      <c r="B131" s="94"/>
      <c r="C131" s="94"/>
      <c r="D131" s="94"/>
      <c r="E131" s="94"/>
      <c r="F131" s="94"/>
      <c r="G131" s="24" t="s">
        <v>0</v>
      </c>
      <c r="H131" s="19">
        <f>J131+K131+L131+M131</f>
        <v>0</v>
      </c>
      <c r="I131" s="19">
        <v>0</v>
      </c>
      <c r="J131" s="19">
        <f t="shared" ref="J131:M135" si="18">J146</f>
        <v>0</v>
      </c>
      <c r="K131" s="19">
        <f t="shared" si="18"/>
        <v>0</v>
      </c>
      <c r="L131" s="19">
        <f t="shared" si="18"/>
        <v>0</v>
      </c>
      <c r="M131" s="19">
        <f t="shared" si="18"/>
        <v>0</v>
      </c>
    </row>
    <row r="132" spans="1:13" ht="15.75" customHeight="1" x14ac:dyDescent="0.2">
      <c r="A132" s="94"/>
      <c r="B132" s="94"/>
      <c r="C132" s="94"/>
      <c r="D132" s="94"/>
      <c r="E132" s="94"/>
      <c r="F132" s="94"/>
      <c r="G132" s="24" t="s">
        <v>5</v>
      </c>
      <c r="H132" s="19">
        <f>J132+K132+L132+M132</f>
        <v>0</v>
      </c>
      <c r="I132" s="19">
        <v>0</v>
      </c>
      <c r="J132" s="19">
        <f t="shared" si="18"/>
        <v>0</v>
      </c>
      <c r="K132" s="19">
        <f t="shared" si="18"/>
        <v>0</v>
      </c>
      <c r="L132" s="19">
        <f t="shared" si="18"/>
        <v>0</v>
      </c>
      <c r="M132" s="19">
        <f t="shared" si="18"/>
        <v>0</v>
      </c>
    </row>
    <row r="133" spans="1:13" ht="15.75" customHeight="1" x14ac:dyDescent="0.2">
      <c r="A133" s="94"/>
      <c r="B133" s="94"/>
      <c r="C133" s="94"/>
      <c r="D133" s="94"/>
      <c r="E133" s="94"/>
      <c r="F133" s="94"/>
      <c r="G133" s="24" t="s">
        <v>1</v>
      </c>
      <c r="H133" s="19">
        <f>J133+K133+L133+M133</f>
        <v>0</v>
      </c>
      <c r="I133" s="19">
        <v>0</v>
      </c>
      <c r="J133" s="19">
        <f t="shared" si="18"/>
        <v>0</v>
      </c>
      <c r="K133" s="19">
        <f t="shared" si="18"/>
        <v>0</v>
      </c>
      <c r="L133" s="19">
        <f t="shared" si="18"/>
        <v>0</v>
      </c>
      <c r="M133" s="19">
        <f t="shared" si="18"/>
        <v>0</v>
      </c>
    </row>
    <row r="134" spans="1:13" ht="15.75" customHeight="1" x14ac:dyDescent="0.2">
      <c r="A134" s="94"/>
      <c r="B134" s="94"/>
      <c r="C134" s="94"/>
      <c r="D134" s="94"/>
      <c r="E134" s="94"/>
      <c r="F134" s="94"/>
      <c r="G134" s="24" t="s">
        <v>2</v>
      </c>
      <c r="H134" s="19">
        <f>J134+K134+L134+M134</f>
        <v>12519.599999999999</v>
      </c>
      <c r="I134" s="19">
        <v>0</v>
      </c>
      <c r="J134" s="19">
        <f t="shared" si="18"/>
        <v>0</v>
      </c>
      <c r="K134" s="19">
        <f>K149</f>
        <v>11376.3</v>
      </c>
      <c r="L134" s="19">
        <f t="shared" si="18"/>
        <v>1143.3</v>
      </c>
      <c r="M134" s="19">
        <f t="shared" si="18"/>
        <v>0</v>
      </c>
    </row>
    <row r="135" spans="1:13" ht="15.75" customHeight="1" x14ac:dyDescent="0.2">
      <c r="A135" s="94"/>
      <c r="B135" s="94"/>
      <c r="C135" s="94"/>
      <c r="D135" s="94"/>
      <c r="E135" s="94"/>
      <c r="F135" s="94"/>
      <c r="G135" s="24" t="s">
        <v>78</v>
      </c>
      <c r="H135" s="19">
        <f>J135+K135+L135+M135</f>
        <v>3569.2</v>
      </c>
      <c r="I135" s="19">
        <v>0</v>
      </c>
      <c r="J135" s="19">
        <f t="shared" si="18"/>
        <v>0</v>
      </c>
      <c r="K135" s="19">
        <f t="shared" si="18"/>
        <v>3326</v>
      </c>
      <c r="L135" s="19">
        <f t="shared" si="18"/>
        <v>243.2</v>
      </c>
      <c r="M135" s="19">
        <f t="shared" si="18"/>
        <v>0</v>
      </c>
    </row>
    <row r="136" spans="1:13" ht="47.25" customHeight="1" x14ac:dyDescent="0.2">
      <c r="A136" s="94"/>
      <c r="B136" s="94"/>
      <c r="C136" s="94"/>
      <c r="D136" s="94"/>
      <c r="E136" s="94"/>
      <c r="F136" s="94"/>
      <c r="G136" s="76" t="s">
        <v>80</v>
      </c>
      <c r="H136" s="21">
        <f>J136+K136+L136</f>
        <v>3569.2</v>
      </c>
      <c r="I136" s="26">
        <v>0</v>
      </c>
      <c r="J136" s="22">
        <v>0</v>
      </c>
      <c r="K136" s="22">
        <v>3326</v>
      </c>
      <c r="L136" s="22">
        <v>243.2</v>
      </c>
      <c r="M136" s="22">
        <v>0</v>
      </c>
    </row>
    <row r="137" spans="1:13" ht="15.75" customHeight="1" x14ac:dyDescent="0.2">
      <c r="A137" s="94"/>
      <c r="B137" s="94"/>
      <c r="C137" s="94"/>
      <c r="D137" s="94"/>
      <c r="E137" s="94"/>
      <c r="F137" s="94"/>
      <c r="G137" s="24" t="s">
        <v>4</v>
      </c>
      <c r="H137" s="19">
        <f t="shared" ref="H137:H144" si="19">J137+K137+L137+M137</f>
        <v>116419.90000000001</v>
      </c>
      <c r="I137" s="19">
        <v>0</v>
      </c>
      <c r="J137" s="19">
        <f>J152</f>
        <v>0</v>
      </c>
      <c r="K137" s="27">
        <f>K152+K165+K178+K191</f>
        <v>109434.8</v>
      </c>
      <c r="L137" s="27">
        <f>L152+L165+L178+L191</f>
        <v>6985.1</v>
      </c>
      <c r="M137" s="1">
        <f>M152</f>
        <v>0</v>
      </c>
    </row>
    <row r="138" spans="1:13" ht="16.5" customHeight="1" x14ac:dyDescent="0.2">
      <c r="A138" s="94"/>
      <c r="B138" s="94"/>
      <c r="C138" s="94"/>
      <c r="D138" s="94"/>
      <c r="E138" s="94"/>
      <c r="F138" s="94"/>
      <c r="G138" s="24" t="s">
        <v>23</v>
      </c>
      <c r="H138" s="19">
        <f>J138+K138+L138+M138</f>
        <v>13107.3</v>
      </c>
      <c r="I138" s="19">
        <v>0</v>
      </c>
      <c r="J138" s="19">
        <v>0</v>
      </c>
      <c r="K138" s="27">
        <f>K153+K166+K179+K192</f>
        <v>10227</v>
      </c>
      <c r="L138" s="27">
        <f>L153+L166+L179+L192</f>
        <v>2880.3</v>
      </c>
      <c r="M138" s="1">
        <v>0</v>
      </c>
    </row>
    <row r="139" spans="1:13" ht="16.5" customHeight="1" x14ac:dyDescent="0.2">
      <c r="A139" s="94"/>
      <c r="B139" s="94"/>
      <c r="C139" s="94"/>
      <c r="D139" s="94"/>
      <c r="E139" s="94"/>
      <c r="F139" s="94"/>
      <c r="G139" s="24" t="s">
        <v>30</v>
      </c>
      <c r="H139" s="19">
        <f t="shared" si="19"/>
        <v>15700.2</v>
      </c>
      <c r="I139" s="19">
        <v>0</v>
      </c>
      <c r="J139" s="19">
        <v>0</v>
      </c>
      <c r="K139" s="19">
        <f>K154+K167+K180+K193+K206</f>
        <v>14758.2</v>
      </c>
      <c r="L139" s="19">
        <f>L154+L167+L180+L193+L206</f>
        <v>942</v>
      </c>
      <c r="M139" s="1">
        <v>0</v>
      </c>
    </row>
    <row r="140" spans="1:13" ht="16.5" customHeight="1" x14ac:dyDescent="0.2">
      <c r="A140" s="94"/>
      <c r="B140" s="94"/>
      <c r="C140" s="94"/>
      <c r="D140" s="94"/>
      <c r="E140" s="94"/>
      <c r="F140" s="94"/>
      <c r="G140" s="24" t="s">
        <v>170</v>
      </c>
      <c r="H140" s="19">
        <f t="shared" si="19"/>
        <v>124697.8</v>
      </c>
      <c r="I140" s="19">
        <f>I221</f>
        <v>26782.400000000001</v>
      </c>
      <c r="J140" s="19">
        <v>0</v>
      </c>
      <c r="K140" s="19">
        <f>K155+K168+K181+K194+K207+K221+K234</f>
        <v>117077.8</v>
      </c>
      <c r="L140" s="19">
        <f>L155+L168+L181+L194+L207+L221+L234</f>
        <v>7619.9999999999991</v>
      </c>
      <c r="M140" s="1">
        <v>0</v>
      </c>
    </row>
    <row r="141" spans="1:13" ht="46.5" customHeight="1" x14ac:dyDescent="0.2">
      <c r="A141" s="94"/>
      <c r="B141" s="94"/>
      <c r="C141" s="94"/>
      <c r="D141" s="94"/>
      <c r="E141" s="94"/>
      <c r="F141" s="94"/>
      <c r="G141" s="76" t="s">
        <v>80</v>
      </c>
      <c r="H141" s="28">
        <f t="shared" si="19"/>
        <v>10990</v>
      </c>
      <c r="I141" s="28">
        <f>I207</f>
        <v>0</v>
      </c>
      <c r="J141" s="19">
        <v>0</v>
      </c>
      <c r="K141" s="28">
        <f>K207</f>
        <v>10330.6</v>
      </c>
      <c r="L141" s="28">
        <f>L207</f>
        <v>659.4</v>
      </c>
      <c r="M141" s="1">
        <v>0</v>
      </c>
    </row>
    <row r="142" spans="1:13" ht="16.5" customHeight="1" x14ac:dyDescent="0.2">
      <c r="A142" s="94"/>
      <c r="B142" s="94"/>
      <c r="C142" s="94"/>
      <c r="D142" s="94"/>
      <c r="E142" s="94"/>
      <c r="F142" s="94"/>
      <c r="G142" s="24" t="s">
        <v>32</v>
      </c>
      <c r="H142" s="19">
        <f>J142+K142+L142+M142</f>
        <v>356685.5</v>
      </c>
      <c r="I142" s="1">
        <f>I248</f>
        <v>30769.8</v>
      </c>
      <c r="J142" s="1">
        <v>0</v>
      </c>
      <c r="K142" s="19">
        <f>K235+K248+K262</f>
        <v>304617.09999999998</v>
      </c>
      <c r="L142" s="19">
        <f>L235+L248+L262</f>
        <v>52068.399999999994</v>
      </c>
      <c r="M142" s="1">
        <v>0</v>
      </c>
    </row>
    <row r="143" spans="1:13" ht="16.5" customHeight="1" x14ac:dyDescent="0.2">
      <c r="A143" s="94"/>
      <c r="B143" s="94"/>
      <c r="C143" s="94"/>
      <c r="D143" s="94"/>
      <c r="E143" s="94"/>
      <c r="F143" s="94"/>
      <c r="G143" s="24" t="s">
        <v>33</v>
      </c>
      <c r="H143" s="1">
        <f t="shared" ref="H143" si="20">J143+K143+L143+M143</f>
        <v>0</v>
      </c>
      <c r="I143" s="1">
        <v>0</v>
      </c>
      <c r="J143" s="1">
        <v>0</v>
      </c>
      <c r="K143" s="1">
        <v>0</v>
      </c>
      <c r="L143" s="1">
        <f>L236+L249</f>
        <v>0</v>
      </c>
      <c r="M143" s="1">
        <v>0</v>
      </c>
    </row>
    <row r="144" spans="1:13" ht="16.5" customHeight="1" x14ac:dyDescent="0.2">
      <c r="A144" s="95"/>
      <c r="B144" s="95"/>
      <c r="C144" s="95"/>
      <c r="D144" s="95"/>
      <c r="E144" s="95"/>
      <c r="F144" s="95"/>
      <c r="G144" s="24" t="s">
        <v>196</v>
      </c>
      <c r="H144" s="1">
        <f t="shared" si="19"/>
        <v>0</v>
      </c>
      <c r="I144" s="1">
        <v>0</v>
      </c>
      <c r="J144" s="1">
        <v>0</v>
      </c>
      <c r="K144" s="1">
        <v>0</v>
      </c>
      <c r="L144" s="1">
        <f t="shared" ref="L144" si="21">L237+L250</f>
        <v>0</v>
      </c>
      <c r="M144" s="1">
        <v>0</v>
      </c>
    </row>
    <row r="145" spans="1:13" ht="95.25" customHeight="1" x14ac:dyDescent="0.2">
      <c r="A145" s="86" t="s">
        <v>47</v>
      </c>
      <c r="B145" s="86" t="s">
        <v>12</v>
      </c>
      <c r="C145" s="86" t="s">
        <v>28</v>
      </c>
      <c r="D145" s="86">
        <v>12519.599999999999</v>
      </c>
      <c r="E145" s="86" t="s">
        <v>20</v>
      </c>
      <c r="F145" s="86" t="s">
        <v>64</v>
      </c>
      <c r="G145" s="24" t="s">
        <v>72</v>
      </c>
      <c r="H145" s="18">
        <f>H146+H147+H148+H149+H150+H152</f>
        <v>16088.8</v>
      </c>
      <c r="I145" s="18">
        <f>I146+I147+I148+I149+I150+I152</f>
        <v>0</v>
      </c>
      <c r="J145" s="18">
        <v>0</v>
      </c>
      <c r="K145" s="18">
        <f>K146+K147+K148+K149+K150+K152</f>
        <v>14702.3</v>
      </c>
      <c r="L145" s="18">
        <f>L146+L147+L148+L149+L150+L152</f>
        <v>1386.5</v>
      </c>
      <c r="M145" s="18">
        <v>0</v>
      </c>
    </row>
    <row r="146" spans="1:13" ht="15.75" customHeight="1" x14ac:dyDescent="0.2">
      <c r="A146" s="86"/>
      <c r="B146" s="86"/>
      <c r="C146" s="86"/>
      <c r="D146" s="86"/>
      <c r="E146" s="86"/>
      <c r="F146" s="86"/>
      <c r="G146" s="24" t="s">
        <v>0</v>
      </c>
      <c r="H146" s="19">
        <f>J146+K146+L146</f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</row>
    <row r="147" spans="1:13" ht="15.75" customHeight="1" x14ac:dyDescent="0.2">
      <c r="A147" s="86"/>
      <c r="B147" s="86"/>
      <c r="C147" s="86"/>
      <c r="D147" s="86"/>
      <c r="E147" s="86"/>
      <c r="F147" s="86"/>
      <c r="G147" s="24" t="s">
        <v>5</v>
      </c>
      <c r="H147" s="19">
        <f>J147+K147+L147</f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</row>
    <row r="148" spans="1:13" ht="15.75" customHeight="1" x14ac:dyDescent="0.2">
      <c r="A148" s="86"/>
      <c r="B148" s="86"/>
      <c r="C148" s="86"/>
      <c r="D148" s="86"/>
      <c r="E148" s="86"/>
      <c r="F148" s="86"/>
      <c r="G148" s="24" t="s">
        <v>1</v>
      </c>
      <c r="H148" s="19">
        <f>J148+K148+L148</f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</row>
    <row r="149" spans="1:13" ht="15.75" customHeight="1" x14ac:dyDescent="0.25">
      <c r="A149" s="86"/>
      <c r="B149" s="86"/>
      <c r="C149" s="86"/>
      <c r="D149" s="86"/>
      <c r="E149" s="86"/>
      <c r="F149" s="86"/>
      <c r="G149" s="24" t="s">
        <v>2</v>
      </c>
      <c r="H149" s="19">
        <f>J149+K149+L149+M149</f>
        <v>12519.599999999999</v>
      </c>
      <c r="I149" s="19">
        <v>0</v>
      </c>
      <c r="J149" s="19">
        <v>0</v>
      </c>
      <c r="K149" s="29">
        <v>11376.3</v>
      </c>
      <c r="L149" s="29">
        <v>1143.3</v>
      </c>
      <c r="M149" s="19">
        <v>0</v>
      </c>
    </row>
    <row r="150" spans="1:13" ht="44.25" customHeight="1" x14ac:dyDescent="0.2">
      <c r="A150" s="86"/>
      <c r="B150" s="86"/>
      <c r="C150" s="86"/>
      <c r="D150" s="86"/>
      <c r="E150" s="86"/>
      <c r="F150" s="86"/>
      <c r="G150" s="24" t="s">
        <v>78</v>
      </c>
      <c r="H150" s="19">
        <f>J150+K150+L150</f>
        <v>3569.2</v>
      </c>
      <c r="I150" s="30">
        <v>0</v>
      </c>
      <c r="J150" s="19">
        <v>0</v>
      </c>
      <c r="K150" s="19">
        <v>3326</v>
      </c>
      <c r="L150" s="19">
        <v>243.2</v>
      </c>
      <c r="M150" s="19">
        <v>0</v>
      </c>
    </row>
    <row r="151" spans="1:13" ht="57" customHeight="1" x14ac:dyDescent="0.2">
      <c r="A151" s="86"/>
      <c r="B151" s="86"/>
      <c r="C151" s="86"/>
      <c r="D151" s="86"/>
      <c r="E151" s="86"/>
      <c r="F151" s="86"/>
      <c r="G151" s="34" t="s">
        <v>77</v>
      </c>
      <c r="H151" s="21">
        <f>J151+K151+L151</f>
        <v>3569.2</v>
      </c>
      <c r="I151" s="26">
        <v>0</v>
      </c>
      <c r="J151" s="22">
        <v>0</v>
      </c>
      <c r="K151" s="22">
        <v>3326</v>
      </c>
      <c r="L151" s="22">
        <v>243.2</v>
      </c>
      <c r="M151" s="22">
        <v>0</v>
      </c>
    </row>
    <row r="152" spans="1:13" ht="15.75" customHeight="1" x14ac:dyDescent="0.2">
      <c r="A152" s="86"/>
      <c r="B152" s="86"/>
      <c r="C152" s="86"/>
      <c r="D152" s="86"/>
      <c r="E152" s="86"/>
      <c r="F152" s="86"/>
      <c r="G152" s="24" t="s">
        <v>4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</row>
    <row r="153" spans="1:13" ht="16.5" customHeight="1" x14ac:dyDescent="0.2">
      <c r="A153" s="86"/>
      <c r="B153" s="86"/>
      <c r="C153" s="86"/>
      <c r="D153" s="86"/>
      <c r="E153" s="86"/>
      <c r="F153" s="86"/>
      <c r="G153" s="24" t="s">
        <v>23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</row>
    <row r="154" spans="1:13" ht="16.5" customHeight="1" x14ac:dyDescent="0.2">
      <c r="A154" s="86"/>
      <c r="B154" s="86"/>
      <c r="C154" s="86"/>
      <c r="D154" s="86"/>
      <c r="E154" s="86"/>
      <c r="F154" s="86"/>
      <c r="G154" s="24" t="s">
        <v>30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</row>
    <row r="155" spans="1:13" ht="16.5" customHeight="1" x14ac:dyDescent="0.2">
      <c r="A155" s="86"/>
      <c r="B155" s="86"/>
      <c r="C155" s="86"/>
      <c r="D155" s="86"/>
      <c r="E155" s="86"/>
      <c r="F155" s="86"/>
      <c r="G155" s="24" t="s">
        <v>31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</row>
    <row r="156" spans="1:13" ht="16.5" customHeight="1" x14ac:dyDescent="0.2">
      <c r="A156" s="86"/>
      <c r="B156" s="86"/>
      <c r="C156" s="86"/>
      <c r="D156" s="86"/>
      <c r="E156" s="86"/>
      <c r="F156" s="86"/>
      <c r="G156" s="24" t="s">
        <v>32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</row>
    <row r="157" spans="1:13" ht="16.5" customHeight="1" x14ac:dyDescent="0.2">
      <c r="A157" s="86"/>
      <c r="B157" s="86"/>
      <c r="C157" s="86"/>
      <c r="D157" s="86"/>
      <c r="E157" s="86"/>
      <c r="F157" s="86"/>
      <c r="G157" s="24" t="s">
        <v>33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6.5" customHeight="1" x14ac:dyDescent="0.2">
      <c r="A158" s="86"/>
      <c r="B158" s="86"/>
      <c r="C158" s="86"/>
      <c r="D158" s="86"/>
      <c r="E158" s="86"/>
      <c r="F158" s="86"/>
      <c r="G158" s="24" t="s">
        <v>196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95.25" customHeight="1" x14ac:dyDescent="0.2">
      <c r="A159" s="86" t="s">
        <v>84</v>
      </c>
      <c r="B159" s="86" t="s">
        <v>12</v>
      </c>
      <c r="C159" s="86" t="s">
        <v>87</v>
      </c>
      <c r="D159" s="98">
        <v>2657.4</v>
      </c>
      <c r="E159" s="86" t="s">
        <v>148</v>
      </c>
      <c r="F159" s="86" t="s">
        <v>149</v>
      </c>
      <c r="G159" s="24" t="s">
        <v>72</v>
      </c>
      <c r="H159" s="18">
        <f>H160+H161+H162+H163+H164+H165</f>
        <v>2657.4</v>
      </c>
      <c r="I159" s="18">
        <f>I160+I161+I162+I163+I164+I165</f>
        <v>0</v>
      </c>
      <c r="J159" s="18">
        <v>0</v>
      </c>
      <c r="K159" s="18">
        <f>K160+K161+K162+K163+K164+K165</f>
        <v>2498</v>
      </c>
      <c r="L159" s="18">
        <f>L160+L161+L162+L163+L164+L165</f>
        <v>159.4</v>
      </c>
      <c r="M159" s="18">
        <v>0</v>
      </c>
    </row>
    <row r="160" spans="1:13" ht="15.75" customHeight="1" x14ac:dyDescent="0.2">
      <c r="A160" s="86"/>
      <c r="B160" s="86"/>
      <c r="C160" s="86"/>
      <c r="D160" s="86"/>
      <c r="E160" s="86"/>
      <c r="F160" s="86"/>
      <c r="G160" s="24" t="s">
        <v>0</v>
      </c>
      <c r="H160" s="19">
        <f>J160+K160+L160</f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</row>
    <row r="161" spans="1:13" ht="15.75" customHeight="1" x14ac:dyDescent="0.2">
      <c r="A161" s="86"/>
      <c r="B161" s="86"/>
      <c r="C161" s="86"/>
      <c r="D161" s="86"/>
      <c r="E161" s="86"/>
      <c r="F161" s="86"/>
      <c r="G161" s="24" t="s">
        <v>5</v>
      </c>
      <c r="H161" s="19">
        <f>J161+K161+L161</f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</row>
    <row r="162" spans="1:13" ht="15.75" customHeight="1" x14ac:dyDescent="0.2">
      <c r="A162" s="86"/>
      <c r="B162" s="86"/>
      <c r="C162" s="86"/>
      <c r="D162" s="86"/>
      <c r="E162" s="86"/>
      <c r="F162" s="86"/>
      <c r="G162" s="24" t="s">
        <v>1</v>
      </c>
      <c r="H162" s="19">
        <f>J162+K162+L162</f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</row>
    <row r="163" spans="1:13" ht="15.75" customHeight="1" x14ac:dyDescent="0.2">
      <c r="A163" s="86"/>
      <c r="B163" s="86"/>
      <c r="C163" s="86"/>
      <c r="D163" s="86"/>
      <c r="E163" s="86"/>
      <c r="F163" s="86"/>
      <c r="G163" s="24" t="s">
        <v>2</v>
      </c>
      <c r="H163" s="19">
        <f>J163+K163+L163+M163</f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</row>
    <row r="164" spans="1:13" ht="15.75" customHeight="1" x14ac:dyDescent="0.2">
      <c r="A164" s="86"/>
      <c r="B164" s="86"/>
      <c r="C164" s="86"/>
      <c r="D164" s="86"/>
      <c r="E164" s="86"/>
      <c r="F164" s="86"/>
      <c r="G164" s="24" t="s">
        <v>3</v>
      </c>
      <c r="H164" s="19">
        <f>J164+K164+L164</f>
        <v>0</v>
      </c>
      <c r="I164" s="30">
        <v>0</v>
      </c>
      <c r="J164" s="19">
        <v>0</v>
      </c>
      <c r="K164" s="19">
        <v>0</v>
      </c>
      <c r="L164" s="19">
        <v>0</v>
      </c>
      <c r="M164" s="19">
        <v>0</v>
      </c>
    </row>
    <row r="165" spans="1:13" ht="15.75" customHeight="1" x14ac:dyDescent="0.2">
      <c r="A165" s="86"/>
      <c r="B165" s="86"/>
      <c r="C165" s="86"/>
      <c r="D165" s="86"/>
      <c r="E165" s="86"/>
      <c r="F165" s="86"/>
      <c r="G165" s="24" t="s">
        <v>4</v>
      </c>
      <c r="H165" s="19">
        <f t="shared" ref="H165:H171" si="22">J165+K165+L165</f>
        <v>2657.4</v>
      </c>
      <c r="I165" s="1">
        <v>0</v>
      </c>
      <c r="J165" s="1">
        <v>0</v>
      </c>
      <c r="K165" s="19">
        <v>2498</v>
      </c>
      <c r="L165" s="19">
        <v>159.4</v>
      </c>
      <c r="M165" s="1">
        <v>0</v>
      </c>
    </row>
    <row r="166" spans="1:13" ht="16.5" customHeight="1" x14ac:dyDescent="0.2">
      <c r="A166" s="86"/>
      <c r="B166" s="86"/>
      <c r="C166" s="86"/>
      <c r="D166" s="86"/>
      <c r="E166" s="86"/>
      <c r="F166" s="86"/>
      <c r="G166" s="24" t="s">
        <v>23</v>
      </c>
      <c r="H166" s="19">
        <f t="shared" si="22"/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</row>
    <row r="167" spans="1:13" ht="16.5" customHeight="1" x14ac:dyDescent="0.2">
      <c r="A167" s="86"/>
      <c r="B167" s="86"/>
      <c r="C167" s="86"/>
      <c r="D167" s="86"/>
      <c r="E167" s="86"/>
      <c r="F167" s="86"/>
      <c r="G167" s="24" t="s">
        <v>30</v>
      </c>
      <c r="H167" s="19">
        <f t="shared" si="22"/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</row>
    <row r="168" spans="1:13" ht="16.5" customHeight="1" x14ac:dyDescent="0.2">
      <c r="A168" s="86"/>
      <c r="B168" s="86"/>
      <c r="C168" s="86"/>
      <c r="D168" s="86"/>
      <c r="E168" s="86"/>
      <c r="F168" s="86"/>
      <c r="G168" s="24" t="s">
        <v>31</v>
      </c>
      <c r="H168" s="19">
        <f t="shared" si="22"/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</row>
    <row r="169" spans="1:13" ht="16.5" customHeight="1" x14ac:dyDescent="0.2">
      <c r="A169" s="86"/>
      <c r="B169" s="86"/>
      <c r="C169" s="86"/>
      <c r="D169" s="86"/>
      <c r="E169" s="86"/>
      <c r="F169" s="86"/>
      <c r="G169" s="24" t="s">
        <v>32</v>
      </c>
      <c r="H169" s="19">
        <f t="shared" si="22"/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13" ht="16.5" customHeight="1" x14ac:dyDescent="0.2">
      <c r="A170" s="86"/>
      <c r="B170" s="86"/>
      <c r="C170" s="86"/>
      <c r="D170" s="86"/>
      <c r="E170" s="86"/>
      <c r="F170" s="86"/>
      <c r="G170" s="24" t="s">
        <v>33</v>
      </c>
      <c r="H170" s="19">
        <f t="shared" ref="H170" si="23">J170+K170+L170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13" ht="16.5" customHeight="1" x14ac:dyDescent="0.2">
      <c r="A171" s="86"/>
      <c r="B171" s="86"/>
      <c r="C171" s="86"/>
      <c r="D171" s="86"/>
      <c r="E171" s="86"/>
      <c r="F171" s="86"/>
      <c r="G171" s="24" t="s">
        <v>196</v>
      </c>
      <c r="H171" s="19">
        <f t="shared" si="22"/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13" ht="95.25" customHeight="1" x14ac:dyDescent="0.2">
      <c r="A172" s="93" t="s">
        <v>85</v>
      </c>
      <c r="B172" s="86" t="s">
        <v>89</v>
      </c>
      <c r="C172" s="93" t="s">
        <v>90</v>
      </c>
      <c r="D172" s="135" t="s">
        <v>97</v>
      </c>
      <c r="E172" s="93" t="s">
        <v>150</v>
      </c>
      <c r="F172" s="93" t="s">
        <v>151</v>
      </c>
      <c r="G172" s="24" t="s">
        <v>72</v>
      </c>
      <c r="H172" s="18">
        <f>H173+H174+H175+H176+H177+H178</f>
        <v>103068.70000000001</v>
      </c>
      <c r="I172" s="18">
        <f>I173+I174+I175+I176+I177+I178</f>
        <v>0</v>
      </c>
      <c r="J172" s="18">
        <v>0</v>
      </c>
      <c r="K172" s="18">
        <f>K173+K174+K175+K176+K177+K178</f>
        <v>96884.6</v>
      </c>
      <c r="L172" s="18">
        <f>L173+L174+L175+L176+L177+L178</f>
        <v>6184.1</v>
      </c>
      <c r="M172" s="18">
        <v>0</v>
      </c>
    </row>
    <row r="173" spans="1:13" ht="15.75" customHeight="1" x14ac:dyDescent="0.2">
      <c r="A173" s="94"/>
      <c r="B173" s="86"/>
      <c r="C173" s="94"/>
      <c r="D173" s="94"/>
      <c r="E173" s="94"/>
      <c r="F173" s="94"/>
      <c r="G173" s="24" t="s">
        <v>0</v>
      </c>
      <c r="H173" s="19">
        <f>J173+K173+L173</f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</row>
    <row r="174" spans="1:13" ht="15.75" customHeight="1" x14ac:dyDescent="0.2">
      <c r="A174" s="94"/>
      <c r="B174" s="86"/>
      <c r="C174" s="94"/>
      <c r="D174" s="94"/>
      <c r="E174" s="94"/>
      <c r="F174" s="94"/>
      <c r="G174" s="24" t="s">
        <v>5</v>
      </c>
      <c r="H174" s="19">
        <f>J174+K174+L174</f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</row>
    <row r="175" spans="1:13" ht="15.75" customHeight="1" x14ac:dyDescent="0.2">
      <c r="A175" s="94"/>
      <c r="B175" s="86"/>
      <c r="C175" s="94"/>
      <c r="D175" s="94"/>
      <c r="E175" s="94"/>
      <c r="F175" s="94"/>
      <c r="G175" s="24" t="s">
        <v>1</v>
      </c>
      <c r="H175" s="19">
        <f>J175+K175+L175</f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</row>
    <row r="176" spans="1:13" ht="15.75" customHeight="1" x14ac:dyDescent="0.2">
      <c r="A176" s="94"/>
      <c r="B176" s="86"/>
      <c r="C176" s="94"/>
      <c r="D176" s="94"/>
      <c r="E176" s="94"/>
      <c r="F176" s="94"/>
      <c r="G176" s="24" t="s">
        <v>2</v>
      </c>
      <c r="H176" s="19">
        <f>J176+K176+L176+M176</f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</row>
    <row r="177" spans="1:44" ht="15.75" customHeight="1" x14ac:dyDescent="0.2">
      <c r="A177" s="94"/>
      <c r="B177" s="86"/>
      <c r="C177" s="94"/>
      <c r="D177" s="94"/>
      <c r="E177" s="94"/>
      <c r="F177" s="94"/>
      <c r="G177" s="24" t="s">
        <v>3</v>
      </c>
      <c r="H177" s="19">
        <f>J177+K177+L177</f>
        <v>0</v>
      </c>
      <c r="I177" s="30">
        <v>0</v>
      </c>
      <c r="J177" s="19">
        <v>0</v>
      </c>
      <c r="K177" s="19">
        <v>0</v>
      </c>
      <c r="L177" s="19">
        <v>0</v>
      </c>
      <c r="M177" s="19">
        <v>0</v>
      </c>
    </row>
    <row r="178" spans="1:44" ht="15.75" customHeight="1" x14ac:dyDescent="0.2">
      <c r="A178" s="94"/>
      <c r="B178" s="86"/>
      <c r="C178" s="94"/>
      <c r="D178" s="94"/>
      <c r="E178" s="94"/>
      <c r="F178" s="94"/>
      <c r="G178" s="24" t="s">
        <v>4</v>
      </c>
      <c r="H178" s="19">
        <f t="shared" ref="H178:H184" si="24">J178+K178+L178</f>
        <v>103068.70000000001</v>
      </c>
      <c r="I178" s="1">
        <v>0</v>
      </c>
      <c r="J178" s="1">
        <v>0</v>
      </c>
      <c r="K178" s="19">
        <v>96884.6</v>
      </c>
      <c r="L178" s="19">
        <v>6184.1</v>
      </c>
      <c r="M178" s="1">
        <v>0</v>
      </c>
    </row>
    <row r="179" spans="1:44" ht="16.5" customHeight="1" x14ac:dyDescent="0.2">
      <c r="A179" s="94"/>
      <c r="B179" s="86"/>
      <c r="C179" s="94"/>
      <c r="D179" s="94"/>
      <c r="E179" s="94"/>
      <c r="F179" s="94"/>
      <c r="G179" s="24" t="s">
        <v>23</v>
      </c>
      <c r="H179" s="19">
        <f t="shared" si="24"/>
        <v>13107.3</v>
      </c>
      <c r="I179" s="1">
        <v>0</v>
      </c>
      <c r="J179" s="1">
        <v>0</v>
      </c>
      <c r="K179" s="19">
        <v>10227</v>
      </c>
      <c r="L179" s="19">
        <v>2880.3</v>
      </c>
      <c r="M179" s="1">
        <v>0</v>
      </c>
      <c r="AG179" s="31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</row>
    <row r="180" spans="1:44" ht="16.5" customHeight="1" x14ac:dyDescent="0.2">
      <c r="A180" s="94"/>
      <c r="B180" s="86"/>
      <c r="C180" s="94"/>
      <c r="D180" s="94"/>
      <c r="E180" s="94"/>
      <c r="F180" s="94"/>
      <c r="G180" s="24" t="s">
        <v>30</v>
      </c>
      <c r="H180" s="19">
        <f t="shared" si="24"/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AI180" s="32"/>
      <c r="AJ180" s="32"/>
      <c r="AK180" s="33"/>
      <c r="AL180" s="33"/>
      <c r="AM180" s="32"/>
      <c r="AN180" s="32"/>
      <c r="AO180" s="32"/>
      <c r="AP180" s="32"/>
      <c r="AQ180" s="32"/>
      <c r="AR180" s="32"/>
    </row>
    <row r="181" spans="1:44" ht="16.5" customHeight="1" x14ac:dyDescent="0.2">
      <c r="A181" s="94"/>
      <c r="B181" s="86"/>
      <c r="C181" s="94"/>
      <c r="D181" s="94"/>
      <c r="E181" s="94"/>
      <c r="F181" s="94"/>
      <c r="G181" s="24" t="s">
        <v>31</v>
      </c>
      <c r="H181" s="19">
        <f t="shared" si="24"/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</row>
    <row r="182" spans="1:44" ht="16.5" customHeight="1" x14ac:dyDescent="0.2">
      <c r="A182" s="94"/>
      <c r="B182" s="86"/>
      <c r="C182" s="94"/>
      <c r="D182" s="94"/>
      <c r="E182" s="94"/>
      <c r="F182" s="94"/>
      <c r="G182" s="24" t="s">
        <v>32</v>
      </c>
      <c r="H182" s="19">
        <f t="shared" si="24"/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</row>
    <row r="183" spans="1:44" ht="16.5" customHeight="1" x14ac:dyDescent="0.2">
      <c r="A183" s="94"/>
      <c r="B183" s="86"/>
      <c r="C183" s="94"/>
      <c r="D183" s="94"/>
      <c r="E183" s="94"/>
      <c r="F183" s="94"/>
      <c r="G183" s="24" t="s">
        <v>33</v>
      </c>
      <c r="H183" s="19">
        <f t="shared" ref="H183" si="25">J183+K183+L183</f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</row>
    <row r="184" spans="1:44" ht="16.5" customHeight="1" x14ac:dyDescent="0.2">
      <c r="A184" s="95"/>
      <c r="B184" s="86"/>
      <c r="C184" s="95"/>
      <c r="D184" s="95"/>
      <c r="E184" s="95"/>
      <c r="F184" s="95"/>
      <c r="G184" s="24" t="s">
        <v>196</v>
      </c>
      <c r="H184" s="19">
        <f t="shared" si="24"/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</row>
    <row r="185" spans="1:44" ht="95.25" customHeight="1" x14ac:dyDescent="0.2">
      <c r="A185" s="86" t="s">
        <v>86</v>
      </c>
      <c r="B185" s="86" t="s">
        <v>12</v>
      </c>
      <c r="C185" s="86" t="s">
        <v>88</v>
      </c>
      <c r="D185" s="98">
        <v>5222.723</v>
      </c>
      <c r="E185" s="86" t="s">
        <v>148</v>
      </c>
      <c r="F185" s="86" t="s">
        <v>148</v>
      </c>
      <c r="G185" s="24" t="s">
        <v>72</v>
      </c>
      <c r="H185" s="18">
        <f>H186+H187+H188+H189+H190+H191+H192+H193+H194+H195+H197</f>
        <v>10693.800000000001</v>
      </c>
      <c r="I185" s="18">
        <f>I186+I187+I188+I189+I190+I191+I192+I193+I194+I195+I197</f>
        <v>0</v>
      </c>
      <c r="J185" s="18">
        <f>J186+J187+J188+J189+J190+J191+J192+J193+J194+J195+J197</f>
        <v>0</v>
      </c>
      <c r="K185" s="18">
        <f>K186+K187+K188+K189+K190+K191+K192+K193+K194+K195+K197</f>
        <v>10052.200000000001</v>
      </c>
      <c r="L185" s="18">
        <f>L186+L187+L188+L189+L190+L191+L192+L193+L194+L195+L197</f>
        <v>641.6</v>
      </c>
      <c r="M185" s="18">
        <v>0</v>
      </c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</row>
    <row r="186" spans="1:44" ht="15.75" customHeight="1" x14ac:dyDescent="0.2">
      <c r="A186" s="86"/>
      <c r="B186" s="86"/>
      <c r="C186" s="86"/>
      <c r="D186" s="86"/>
      <c r="E186" s="86"/>
      <c r="F186" s="86"/>
      <c r="G186" s="24" t="s">
        <v>0</v>
      </c>
      <c r="H186" s="19">
        <f>J186+K186+L186</f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</row>
    <row r="187" spans="1:44" ht="15.75" customHeight="1" x14ac:dyDescent="0.2">
      <c r="A187" s="86"/>
      <c r="B187" s="86"/>
      <c r="C187" s="86"/>
      <c r="D187" s="86"/>
      <c r="E187" s="86"/>
      <c r="F187" s="86"/>
      <c r="G187" s="24" t="s">
        <v>5</v>
      </c>
      <c r="H187" s="19">
        <f>J187+K187+L187</f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</row>
    <row r="188" spans="1:44" ht="15.75" customHeight="1" x14ac:dyDescent="0.2">
      <c r="A188" s="86"/>
      <c r="B188" s="86"/>
      <c r="C188" s="86"/>
      <c r="D188" s="86"/>
      <c r="E188" s="86"/>
      <c r="F188" s="86"/>
      <c r="G188" s="24" t="s">
        <v>1</v>
      </c>
      <c r="H188" s="19">
        <f>J188+K188+L188</f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</row>
    <row r="189" spans="1:44" ht="15.75" customHeight="1" x14ac:dyDescent="0.2">
      <c r="A189" s="86"/>
      <c r="B189" s="86"/>
      <c r="C189" s="86"/>
      <c r="D189" s="86"/>
      <c r="E189" s="86"/>
      <c r="F189" s="86"/>
      <c r="G189" s="24" t="s">
        <v>2</v>
      </c>
      <c r="H189" s="19">
        <f>J189+K189+L189+M189</f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</row>
    <row r="190" spans="1:44" ht="15.75" customHeight="1" x14ac:dyDescent="0.2">
      <c r="A190" s="86"/>
      <c r="B190" s="86"/>
      <c r="C190" s="86"/>
      <c r="D190" s="86"/>
      <c r="E190" s="86"/>
      <c r="F190" s="86"/>
      <c r="G190" s="24" t="s">
        <v>3</v>
      </c>
      <c r="H190" s="19">
        <f>J190+K190+L190</f>
        <v>0</v>
      </c>
      <c r="I190" s="30">
        <v>0</v>
      </c>
      <c r="J190" s="19">
        <v>0</v>
      </c>
      <c r="K190" s="19">
        <v>0</v>
      </c>
      <c r="L190" s="19">
        <v>0</v>
      </c>
      <c r="M190" s="19">
        <v>0</v>
      </c>
    </row>
    <row r="191" spans="1:44" ht="15.75" customHeight="1" x14ac:dyDescent="0.2">
      <c r="A191" s="86"/>
      <c r="B191" s="86"/>
      <c r="C191" s="86"/>
      <c r="D191" s="86"/>
      <c r="E191" s="86"/>
      <c r="F191" s="86"/>
      <c r="G191" s="24" t="s">
        <v>4</v>
      </c>
      <c r="H191" s="19">
        <f t="shared" ref="H191:H197" si="26">J191+K191+L191</f>
        <v>10693.800000000001</v>
      </c>
      <c r="I191" s="1">
        <v>0</v>
      </c>
      <c r="J191" s="1">
        <v>0</v>
      </c>
      <c r="K191" s="19">
        <v>10052.200000000001</v>
      </c>
      <c r="L191" s="1">
        <v>641.6</v>
      </c>
      <c r="M191" s="1">
        <v>0</v>
      </c>
    </row>
    <row r="192" spans="1:44" ht="16.5" customHeight="1" x14ac:dyDescent="0.2">
      <c r="A192" s="86"/>
      <c r="B192" s="86"/>
      <c r="C192" s="86"/>
      <c r="D192" s="86"/>
      <c r="E192" s="86"/>
      <c r="F192" s="86"/>
      <c r="G192" s="24" t="s">
        <v>23</v>
      </c>
      <c r="H192" s="19">
        <f t="shared" si="26"/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</row>
    <row r="193" spans="1:13" ht="16.5" customHeight="1" x14ac:dyDescent="0.2">
      <c r="A193" s="86"/>
      <c r="B193" s="86"/>
      <c r="C193" s="86"/>
      <c r="D193" s="86"/>
      <c r="E193" s="86"/>
      <c r="F193" s="86"/>
      <c r="G193" s="24" t="s">
        <v>30</v>
      </c>
      <c r="H193" s="19">
        <f t="shared" si="26"/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16.5" customHeight="1" x14ac:dyDescent="0.2">
      <c r="A194" s="86"/>
      <c r="B194" s="86"/>
      <c r="C194" s="86"/>
      <c r="D194" s="86"/>
      <c r="E194" s="86"/>
      <c r="F194" s="86"/>
      <c r="G194" s="24" t="s">
        <v>31</v>
      </c>
      <c r="H194" s="19">
        <f t="shared" si="26"/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16.5" customHeight="1" x14ac:dyDescent="0.2">
      <c r="A195" s="86"/>
      <c r="B195" s="86"/>
      <c r="C195" s="86"/>
      <c r="D195" s="86"/>
      <c r="E195" s="86"/>
      <c r="F195" s="86"/>
      <c r="G195" s="24" t="s">
        <v>32</v>
      </c>
      <c r="H195" s="19">
        <f t="shared" si="26"/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 ht="16.5" customHeight="1" x14ac:dyDescent="0.2">
      <c r="A196" s="86"/>
      <c r="B196" s="86"/>
      <c r="C196" s="86"/>
      <c r="D196" s="86"/>
      <c r="E196" s="86"/>
      <c r="F196" s="86"/>
      <c r="G196" s="24" t="s">
        <v>33</v>
      </c>
      <c r="H196" s="19">
        <f t="shared" ref="H196" si="27">J196+K196+L196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16.5" customHeight="1" x14ac:dyDescent="0.2">
      <c r="A197" s="86"/>
      <c r="B197" s="86"/>
      <c r="C197" s="86"/>
      <c r="D197" s="86"/>
      <c r="E197" s="86"/>
      <c r="F197" s="86"/>
      <c r="G197" s="24" t="s">
        <v>196</v>
      </c>
      <c r="H197" s="19">
        <f t="shared" si="26"/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102.75" customHeight="1" x14ac:dyDescent="0.2">
      <c r="A198" s="86" t="s">
        <v>172</v>
      </c>
      <c r="B198" s="86" t="s">
        <v>12</v>
      </c>
      <c r="C198" s="86" t="s">
        <v>141</v>
      </c>
      <c r="D198" s="98">
        <v>15700.2</v>
      </c>
      <c r="E198" s="86" t="s">
        <v>146</v>
      </c>
      <c r="F198" s="86" t="s">
        <v>173</v>
      </c>
      <c r="G198" s="24" t="s">
        <v>72</v>
      </c>
      <c r="H198" s="18">
        <f>H199+H200+H201+H202+H203+H204+H205+H206+H207+H209+H211</f>
        <v>26690.2</v>
      </c>
      <c r="I198" s="18">
        <f>I199+I200+I201+I202+I203+I204+I205+I206+I207+I209+I211</f>
        <v>2111.6</v>
      </c>
      <c r="J198" s="18">
        <f>J199+J200+J201+J202+J203+J204+J205+J206+J207+J209+J211</f>
        <v>0</v>
      </c>
      <c r="K198" s="18">
        <f>K199+K200+K201+K202+K203+K204+K205+K206+K207+K209+K211</f>
        <v>25088.800000000003</v>
      </c>
      <c r="L198" s="18">
        <f>L199+L200+L201+L202+L203+L204+L205+L206+L207+L209+L211</f>
        <v>1601.4</v>
      </c>
      <c r="M198" s="18">
        <v>0</v>
      </c>
    </row>
    <row r="199" spans="1:13" ht="15.75" x14ac:dyDescent="0.2">
      <c r="A199" s="86"/>
      <c r="B199" s="86"/>
      <c r="C199" s="86"/>
      <c r="D199" s="86"/>
      <c r="E199" s="86"/>
      <c r="F199" s="86"/>
      <c r="G199" s="24" t="s">
        <v>0</v>
      </c>
      <c r="H199" s="19">
        <f>J199+K199+L199</f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</row>
    <row r="200" spans="1:13" ht="15.75" x14ac:dyDescent="0.2">
      <c r="A200" s="86"/>
      <c r="B200" s="86"/>
      <c r="C200" s="86"/>
      <c r="D200" s="86"/>
      <c r="E200" s="86"/>
      <c r="F200" s="86"/>
      <c r="G200" s="24" t="s">
        <v>5</v>
      </c>
      <c r="H200" s="19">
        <f>J200+K200+L200</f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</row>
    <row r="201" spans="1:13" ht="15.75" x14ac:dyDescent="0.2">
      <c r="A201" s="86"/>
      <c r="B201" s="86"/>
      <c r="C201" s="86"/>
      <c r="D201" s="86"/>
      <c r="E201" s="86"/>
      <c r="F201" s="86"/>
      <c r="G201" s="24" t="s">
        <v>1</v>
      </c>
      <c r="H201" s="19">
        <f>J201+K201+L201</f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</row>
    <row r="202" spans="1:13" ht="15.75" x14ac:dyDescent="0.2">
      <c r="A202" s="86"/>
      <c r="B202" s="86"/>
      <c r="C202" s="86"/>
      <c r="D202" s="86"/>
      <c r="E202" s="86"/>
      <c r="F202" s="86"/>
      <c r="G202" s="24" t="s">
        <v>2</v>
      </c>
      <c r="H202" s="19">
        <f>J202+K202+L202+M202</f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</row>
    <row r="203" spans="1:13" ht="15.75" x14ac:dyDescent="0.2">
      <c r="A203" s="86"/>
      <c r="B203" s="86"/>
      <c r="C203" s="86"/>
      <c r="D203" s="86"/>
      <c r="E203" s="86"/>
      <c r="F203" s="86"/>
      <c r="G203" s="24" t="s">
        <v>3</v>
      </c>
      <c r="H203" s="19">
        <f>J203+K203+L203</f>
        <v>0</v>
      </c>
      <c r="I203" s="30">
        <v>0</v>
      </c>
      <c r="J203" s="19">
        <v>0</v>
      </c>
      <c r="K203" s="19">
        <v>0</v>
      </c>
      <c r="L203" s="19">
        <v>0</v>
      </c>
      <c r="M203" s="19">
        <v>0</v>
      </c>
    </row>
    <row r="204" spans="1:13" ht="15.75" x14ac:dyDescent="0.2">
      <c r="A204" s="86"/>
      <c r="B204" s="86"/>
      <c r="C204" s="86"/>
      <c r="D204" s="86"/>
      <c r="E204" s="86"/>
      <c r="F204" s="86"/>
      <c r="G204" s="24" t="s">
        <v>4</v>
      </c>
      <c r="H204" s="19">
        <f t="shared" ref="H204:H211" si="28">J204+K204+L204</f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</row>
    <row r="205" spans="1:13" ht="15.75" x14ac:dyDescent="0.2">
      <c r="A205" s="86"/>
      <c r="B205" s="86"/>
      <c r="C205" s="86"/>
      <c r="D205" s="86"/>
      <c r="E205" s="86"/>
      <c r="F205" s="86"/>
      <c r="G205" s="24" t="s">
        <v>23</v>
      </c>
      <c r="H205" s="19">
        <f t="shared" si="28"/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15.75" x14ac:dyDescent="0.2">
      <c r="A206" s="86"/>
      <c r="B206" s="86"/>
      <c r="C206" s="86"/>
      <c r="D206" s="86"/>
      <c r="E206" s="86"/>
      <c r="F206" s="86"/>
      <c r="G206" s="24" t="s">
        <v>30</v>
      </c>
      <c r="H206" s="19">
        <f t="shared" si="28"/>
        <v>15700.2</v>
      </c>
      <c r="I206" s="19">
        <v>2111.6</v>
      </c>
      <c r="J206" s="1">
        <v>0</v>
      </c>
      <c r="K206" s="19">
        <v>14758.2</v>
      </c>
      <c r="L206" s="1">
        <v>942</v>
      </c>
      <c r="M206" s="1">
        <v>0</v>
      </c>
    </row>
    <row r="207" spans="1:13" ht="36.75" customHeight="1" x14ac:dyDescent="0.2">
      <c r="A207" s="86"/>
      <c r="B207" s="86"/>
      <c r="C207" s="86"/>
      <c r="D207" s="86"/>
      <c r="E207" s="86"/>
      <c r="F207" s="86"/>
      <c r="G207" s="24" t="s">
        <v>170</v>
      </c>
      <c r="H207" s="19">
        <f t="shared" si="28"/>
        <v>10990</v>
      </c>
      <c r="I207" s="1">
        <v>0</v>
      </c>
      <c r="J207" s="1">
        <v>0</v>
      </c>
      <c r="K207" s="19">
        <v>10330.6</v>
      </c>
      <c r="L207" s="19">
        <f>659.4</f>
        <v>659.4</v>
      </c>
      <c r="M207" s="1">
        <v>0</v>
      </c>
    </row>
    <row r="208" spans="1:13" s="36" customFormat="1" ht="48.75" customHeight="1" x14ac:dyDescent="0.2">
      <c r="A208" s="86"/>
      <c r="B208" s="86"/>
      <c r="C208" s="86"/>
      <c r="D208" s="86"/>
      <c r="E208" s="86"/>
      <c r="F208" s="86"/>
      <c r="G208" s="34" t="s">
        <v>77</v>
      </c>
      <c r="H208" s="28">
        <f t="shared" ref="H208:J208" si="29">H207</f>
        <v>10990</v>
      </c>
      <c r="I208" s="35">
        <f t="shared" si="29"/>
        <v>0</v>
      </c>
      <c r="J208" s="35">
        <f t="shared" si="29"/>
        <v>0</v>
      </c>
      <c r="K208" s="28">
        <f>K207</f>
        <v>10330.6</v>
      </c>
      <c r="L208" s="28">
        <f t="shared" ref="L208:M208" si="30">L207</f>
        <v>659.4</v>
      </c>
      <c r="M208" s="35">
        <f t="shared" si="30"/>
        <v>0</v>
      </c>
    </row>
    <row r="209" spans="1:34" ht="15.75" x14ac:dyDescent="0.2">
      <c r="A209" s="86"/>
      <c r="B209" s="86"/>
      <c r="C209" s="86"/>
      <c r="D209" s="86"/>
      <c r="E209" s="86"/>
      <c r="F209" s="86"/>
      <c r="G209" s="24" t="s">
        <v>32</v>
      </c>
      <c r="H209" s="19">
        <f t="shared" si="28"/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</row>
    <row r="210" spans="1:34" ht="15.75" x14ac:dyDescent="0.2">
      <c r="A210" s="86"/>
      <c r="B210" s="86"/>
      <c r="C210" s="86"/>
      <c r="D210" s="86"/>
      <c r="E210" s="86"/>
      <c r="F210" s="86"/>
      <c r="G210" s="24" t="s">
        <v>33</v>
      </c>
      <c r="H210" s="19">
        <f t="shared" ref="H210" si="31">J210+K210+L210</f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34" ht="15.75" x14ac:dyDescent="0.2">
      <c r="A211" s="86"/>
      <c r="B211" s="86"/>
      <c r="C211" s="86"/>
      <c r="D211" s="86"/>
      <c r="E211" s="86"/>
      <c r="F211" s="86"/>
      <c r="G211" s="24" t="s">
        <v>196</v>
      </c>
      <c r="H211" s="19">
        <f t="shared" si="28"/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</row>
    <row r="212" spans="1:34" ht="104.25" customHeight="1" x14ac:dyDescent="0.2">
      <c r="A212" s="86" t="s">
        <v>218</v>
      </c>
      <c r="B212" s="86" t="s">
        <v>14</v>
      </c>
      <c r="C212" s="99" t="s">
        <v>219</v>
      </c>
      <c r="D212" s="96">
        <v>105564.8</v>
      </c>
      <c r="E212" s="86" t="s">
        <v>146</v>
      </c>
      <c r="F212" s="86" t="s">
        <v>165</v>
      </c>
      <c r="G212" s="24" t="s">
        <v>72</v>
      </c>
      <c r="H212" s="18">
        <f>H213+H214+H215+H216+H217+H218+H219+H220+H221+H222+H224</f>
        <v>105564.79999999999</v>
      </c>
      <c r="I212" s="18">
        <f>I213+I214+I215+I216+I217+I218+I219+I220+I221+I222+I224</f>
        <v>26782.400000000001</v>
      </c>
      <c r="J212" s="18">
        <f>J213+J214+J215+J216+J217+J218+J219+J220+J221+J222+J224</f>
        <v>0</v>
      </c>
      <c r="K212" s="18">
        <f>K213+K214+K215+K216+K217+K218+K219+K220+K221+K222+K224</f>
        <v>99230.9</v>
      </c>
      <c r="L212" s="18">
        <f>L213+L214+L215+L216+L217+L218+L219+L220+L221+L222+L224</f>
        <v>6333.9</v>
      </c>
      <c r="M212" s="18">
        <v>0</v>
      </c>
    </row>
    <row r="213" spans="1:34" ht="15.75" x14ac:dyDescent="0.2">
      <c r="A213" s="86"/>
      <c r="B213" s="86"/>
      <c r="C213" s="99"/>
      <c r="D213" s="96"/>
      <c r="E213" s="86"/>
      <c r="F213" s="86"/>
      <c r="G213" s="24" t="s">
        <v>0</v>
      </c>
      <c r="H213" s="19">
        <f>J213+K213+L213</f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</row>
    <row r="214" spans="1:34" ht="15.75" x14ac:dyDescent="0.2">
      <c r="A214" s="86"/>
      <c r="B214" s="86"/>
      <c r="C214" s="99"/>
      <c r="D214" s="96"/>
      <c r="E214" s="86"/>
      <c r="F214" s="86"/>
      <c r="G214" s="24" t="s">
        <v>5</v>
      </c>
      <c r="H214" s="19">
        <f>J214+K214+L214</f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</row>
    <row r="215" spans="1:34" ht="15.75" x14ac:dyDescent="0.2">
      <c r="A215" s="86"/>
      <c r="B215" s="86"/>
      <c r="C215" s="99"/>
      <c r="D215" s="96"/>
      <c r="E215" s="86"/>
      <c r="F215" s="86"/>
      <c r="G215" s="24" t="s">
        <v>1</v>
      </c>
      <c r="H215" s="19">
        <f>J215+K215+L215</f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</row>
    <row r="216" spans="1:34" ht="15.75" x14ac:dyDescent="0.2">
      <c r="A216" s="86"/>
      <c r="B216" s="86"/>
      <c r="C216" s="99"/>
      <c r="D216" s="96"/>
      <c r="E216" s="86"/>
      <c r="F216" s="86"/>
      <c r="G216" s="24" t="s">
        <v>2</v>
      </c>
      <c r="H216" s="19">
        <f>J216+K216+L216+M216</f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</row>
    <row r="217" spans="1:34" ht="15.75" x14ac:dyDescent="0.2">
      <c r="A217" s="86"/>
      <c r="B217" s="86"/>
      <c r="C217" s="99"/>
      <c r="D217" s="96"/>
      <c r="E217" s="86"/>
      <c r="F217" s="86"/>
      <c r="G217" s="24" t="s">
        <v>3</v>
      </c>
      <c r="H217" s="19">
        <f>J217+K217+L217</f>
        <v>0</v>
      </c>
      <c r="I217" s="30">
        <v>0</v>
      </c>
      <c r="J217" s="19">
        <v>0</v>
      </c>
      <c r="K217" s="19">
        <v>0</v>
      </c>
      <c r="L217" s="19">
        <v>0</v>
      </c>
      <c r="M217" s="19">
        <v>0</v>
      </c>
    </row>
    <row r="218" spans="1:34" ht="15.75" x14ac:dyDescent="0.2">
      <c r="A218" s="86"/>
      <c r="B218" s="86"/>
      <c r="C218" s="99"/>
      <c r="D218" s="96"/>
      <c r="E218" s="86"/>
      <c r="F218" s="86"/>
      <c r="G218" s="24" t="s">
        <v>4</v>
      </c>
      <c r="H218" s="19">
        <f t="shared" ref="H218:H224" si="32">J218+K218+L218</f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34" ht="25.5" x14ac:dyDescent="0.35">
      <c r="A219" s="86"/>
      <c r="B219" s="86"/>
      <c r="C219" s="99"/>
      <c r="D219" s="96"/>
      <c r="E219" s="86"/>
      <c r="F219" s="86"/>
      <c r="G219" s="24" t="s">
        <v>23</v>
      </c>
      <c r="H219" s="19">
        <f t="shared" si="32"/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AG219" s="37"/>
      <c r="AH219" s="37"/>
    </row>
    <row r="220" spans="1:34" ht="15.75" x14ac:dyDescent="0.2">
      <c r="A220" s="86"/>
      <c r="B220" s="86"/>
      <c r="C220" s="99"/>
      <c r="D220" s="96"/>
      <c r="E220" s="86"/>
      <c r="F220" s="86"/>
      <c r="G220" s="24" t="s">
        <v>30</v>
      </c>
      <c r="H220" s="19">
        <f t="shared" si="32"/>
        <v>0</v>
      </c>
      <c r="I220" s="19">
        <v>0</v>
      </c>
      <c r="J220" s="1">
        <v>0</v>
      </c>
      <c r="K220" s="19">
        <v>0</v>
      </c>
      <c r="L220" s="1">
        <v>0</v>
      </c>
      <c r="M220" s="1">
        <v>0</v>
      </c>
    </row>
    <row r="221" spans="1:34" ht="15.75" x14ac:dyDescent="0.2">
      <c r="A221" s="86"/>
      <c r="B221" s="86"/>
      <c r="C221" s="99"/>
      <c r="D221" s="96"/>
      <c r="E221" s="86"/>
      <c r="F221" s="86"/>
      <c r="G221" s="24" t="s">
        <v>31</v>
      </c>
      <c r="H221" s="19">
        <f t="shared" si="32"/>
        <v>105564.79999999999</v>
      </c>
      <c r="I221" s="1">
        <v>26782.400000000001</v>
      </c>
      <c r="J221" s="1">
        <v>0</v>
      </c>
      <c r="K221" s="19">
        <v>99230.9</v>
      </c>
      <c r="L221" s="19">
        <v>6333.9</v>
      </c>
      <c r="M221" s="1">
        <v>0</v>
      </c>
    </row>
    <row r="222" spans="1:34" ht="15.75" x14ac:dyDescent="0.2">
      <c r="A222" s="86"/>
      <c r="B222" s="86"/>
      <c r="C222" s="99"/>
      <c r="D222" s="96"/>
      <c r="E222" s="86"/>
      <c r="F222" s="86"/>
      <c r="G222" s="24" t="s">
        <v>32</v>
      </c>
      <c r="H222" s="19">
        <f t="shared" si="32"/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34" ht="15.75" x14ac:dyDescent="0.2">
      <c r="A223" s="86"/>
      <c r="B223" s="86"/>
      <c r="C223" s="99"/>
      <c r="D223" s="96"/>
      <c r="E223" s="86"/>
      <c r="F223" s="86"/>
      <c r="G223" s="24" t="s">
        <v>33</v>
      </c>
      <c r="H223" s="19">
        <f t="shared" ref="H223" si="33">J223+K223+L223</f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</row>
    <row r="224" spans="1:34" ht="15.75" x14ac:dyDescent="0.2">
      <c r="A224" s="86"/>
      <c r="B224" s="86"/>
      <c r="C224" s="99"/>
      <c r="D224" s="96"/>
      <c r="E224" s="86"/>
      <c r="F224" s="86"/>
      <c r="G224" s="24" t="s">
        <v>196</v>
      </c>
      <c r="H224" s="19">
        <f t="shared" si="32"/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 ht="103.5" customHeight="1" x14ac:dyDescent="0.2">
      <c r="A225" s="86" t="s">
        <v>185</v>
      </c>
      <c r="B225" s="86" t="s">
        <v>188</v>
      </c>
      <c r="C225" s="86" t="s">
        <v>187</v>
      </c>
      <c r="D225" s="96">
        <v>18791.599999999999</v>
      </c>
      <c r="E225" s="86" t="s">
        <v>165</v>
      </c>
      <c r="F225" s="86" t="s">
        <v>186</v>
      </c>
      <c r="G225" s="24" t="s">
        <v>72</v>
      </c>
      <c r="H225" s="18">
        <f>H226+H227+H228+H229+H230+H231+H232+H233+H234+H235+H237</f>
        <v>26438.5</v>
      </c>
      <c r="I225" s="18">
        <f>I226+I227+I228+I229+I230+I231+I232+I233+I234+I235+I237</f>
        <v>0</v>
      </c>
      <c r="J225" s="18">
        <f>J226+J227+J228+J229+J230+J231+J232+J233+J234+J235+J237</f>
        <v>0</v>
      </c>
      <c r="K225" s="18">
        <f>K226+K227+K228+K229+K230+K231+K232+K233+K234+K235+K237</f>
        <v>14566.3</v>
      </c>
      <c r="L225" s="18">
        <f>L226+L227+L228+L229+L230+L231+L232+L233+L234+L235+L237</f>
        <v>11872.2</v>
      </c>
      <c r="M225" s="18">
        <v>0</v>
      </c>
    </row>
    <row r="226" spans="1:13" ht="15.75" x14ac:dyDescent="0.2">
      <c r="A226" s="86"/>
      <c r="B226" s="86"/>
      <c r="C226" s="86"/>
      <c r="D226" s="96"/>
      <c r="E226" s="86"/>
      <c r="F226" s="86"/>
      <c r="G226" s="24" t="s">
        <v>0</v>
      </c>
      <c r="H226" s="19">
        <f>J226+K226+L226</f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</row>
    <row r="227" spans="1:13" ht="15.75" x14ac:dyDescent="0.2">
      <c r="A227" s="86"/>
      <c r="B227" s="86"/>
      <c r="C227" s="86"/>
      <c r="D227" s="96"/>
      <c r="E227" s="86"/>
      <c r="F227" s="86"/>
      <c r="G227" s="24" t="s">
        <v>5</v>
      </c>
      <c r="H227" s="19">
        <f>J227+K227+L227</f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</row>
    <row r="228" spans="1:13" ht="15.75" x14ac:dyDescent="0.2">
      <c r="A228" s="86"/>
      <c r="B228" s="86"/>
      <c r="C228" s="86"/>
      <c r="D228" s="96"/>
      <c r="E228" s="86"/>
      <c r="F228" s="86"/>
      <c r="G228" s="24" t="s">
        <v>1</v>
      </c>
      <c r="H228" s="19">
        <f>J228+K228+L228</f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</row>
    <row r="229" spans="1:13" ht="15.75" x14ac:dyDescent="0.2">
      <c r="A229" s="86"/>
      <c r="B229" s="86"/>
      <c r="C229" s="86"/>
      <c r="D229" s="96"/>
      <c r="E229" s="86"/>
      <c r="F229" s="86"/>
      <c r="G229" s="24" t="s">
        <v>2</v>
      </c>
      <c r="H229" s="19">
        <f>J229+K229+L229+M229</f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</row>
    <row r="230" spans="1:13" ht="15.75" x14ac:dyDescent="0.2">
      <c r="A230" s="86"/>
      <c r="B230" s="86"/>
      <c r="C230" s="86"/>
      <c r="D230" s="96"/>
      <c r="E230" s="86"/>
      <c r="F230" s="86"/>
      <c r="G230" s="24" t="s">
        <v>3</v>
      </c>
      <c r="H230" s="19">
        <f>J230+K230+L230</f>
        <v>0</v>
      </c>
      <c r="I230" s="30">
        <v>0</v>
      </c>
      <c r="J230" s="19">
        <v>0</v>
      </c>
      <c r="K230" s="19">
        <v>0</v>
      </c>
      <c r="L230" s="19">
        <v>0</v>
      </c>
      <c r="M230" s="19">
        <v>0</v>
      </c>
    </row>
    <row r="231" spans="1:13" ht="15.75" x14ac:dyDescent="0.2">
      <c r="A231" s="86"/>
      <c r="B231" s="86"/>
      <c r="C231" s="86"/>
      <c r="D231" s="96"/>
      <c r="E231" s="86"/>
      <c r="F231" s="86"/>
      <c r="G231" s="24" t="s">
        <v>4</v>
      </c>
      <c r="H231" s="19">
        <f t="shared" ref="H231:H237" si="34">J231+K231+L231</f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</row>
    <row r="232" spans="1:13" ht="15.75" x14ac:dyDescent="0.2">
      <c r="A232" s="86"/>
      <c r="B232" s="86"/>
      <c r="C232" s="86"/>
      <c r="D232" s="96"/>
      <c r="E232" s="86"/>
      <c r="F232" s="86"/>
      <c r="G232" s="24" t="s">
        <v>23</v>
      </c>
      <c r="H232" s="19">
        <f t="shared" si="34"/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</row>
    <row r="233" spans="1:13" ht="15.75" x14ac:dyDescent="0.2">
      <c r="A233" s="86"/>
      <c r="B233" s="86"/>
      <c r="C233" s="86"/>
      <c r="D233" s="96"/>
      <c r="E233" s="86"/>
      <c r="F233" s="86"/>
      <c r="G233" s="24" t="s">
        <v>30</v>
      </c>
      <c r="H233" s="19">
        <f t="shared" si="34"/>
        <v>0</v>
      </c>
      <c r="I233" s="19">
        <v>0</v>
      </c>
      <c r="J233" s="1">
        <v>0</v>
      </c>
      <c r="K233" s="19">
        <v>0</v>
      </c>
      <c r="L233" s="1">
        <v>0</v>
      </c>
      <c r="M233" s="1">
        <v>0</v>
      </c>
    </row>
    <row r="234" spans="1:13" ht="15.75" x14ac:dyDescent="0.2">
      <c r="A234" s="86"/>
      <c r="B234" s="86"/>
      <c r="C234" s="86"/>
      <c r="D234" s="96"/>
      <c r="E234" s="86"/>
      <c r="F234" s="86"/>
      <c r="G234" s="24" t="s">
        <v>31</v>
      </c>
      <c r="H234" s="19">
        <f t="shared" si="34"/>
        <v>8143</v>
      </c>
      <c r="I234" s="1">
        <v>0</v>
      </c>
      <c r="J234" s="1">
        <v>0</v>
      </c>
      <c r="K234" s="19">
        <v>7516.3</v>
      </c>
      <c r="L234" s="19">
        <f>479.8+146.9</f>
        <v>626.70000000000005</v>
      </c>
      <c r="M234" s="1">
        <v>0</v>
      </c>
    </row>
    <row r="235" spans="1:13" ht="15.75" x14ac:dyDescent="0.2">
      <c r="A235" s="86"/>
      <c r="B235" s="86"/>
      <c r="C235" s="86"/>
      <c r="D235" s="96"/>
      <c r="E235" s="86"/>
      <c r="F235" s="86"/>
      <c r="G235" s="24" t="s">
        <v>32</v>
      </c>
      <c r="H235" s="19">
        <f t="shared" si="34"/>
        <v>18295.5</v>
      </c>
      <c r="I235" s="1">
        <v>0</v>
      </c>
      <c r="J235" s="1">
        <v>0</v>
      </c>
      <c r="K235" s="1">
        <v>7050</v>
      </c>
      <c r="L235" s="152">
        <f>450+3295.5+7500</f>
        <v>11245.5</v>
      </c>
      <c r="M235" s="1">
        <v>0</v>
      </c>
    </row>
    <row r="236" spans="1:13" ht="15.75" x14ac:dyDescent="0.2">
      <c r="A236" s="86"/>
      <c r="B236" s="86"/>
      <c r="C236" s="86"/>
      <c r="D236" s="96"/>
      <c r="E236" s="86"/>
      <c r="F236" s="86"/>
      <c r="G236" s="24" t="s">
        <v>33</v>
      </c>
      <c r="H236" s="19">
        <f t="shared" ref="H236" si="35">J236+K236+L236</f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15.75" x14ac:dyDescent="0.2">
      <c r="A237" s="86"/>
      <c r="B237" s="86"/>
      <c r="C237" s="86"/>
      <c r="D237" s="96"/>
      <c r="E237" s="86"/>
      <c r="F237" s="86"/>
      <c r="G237" s="24" t="s">
        <v>196</v>
      </c>
      <c r="H237" s="19">
        <f t="shared" si="34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99.75" customHeight="1" x14ac:dyDescent="0.2">
      <c r="A238" s="86" t="s">
        <v>216</v>
      </c>
      <c r="B238" s="86" t="s">
        <v>202</v>
      </c>
      <c r="C238" s="86" t="s">
        <v>203</v>
      </c>
      <c r="D238" s="96">
        <v>234939</v>
      </c>
      <c r="E238" s="86" t="s">
        <v>194</v>
      </c>
      <c r="F238" s="86" t="s">
        <v>194</v>
      </c>
      <c r="G238" s="24" t="s">
        <v>72</v>
      </c>
      <c r="H238" s="18">
        <f>H239+H240+H241+H242+H243+H244+H245+H246+H247+H248+H250</f>
        <v>234939</v>
      </c>
      <c r="I238" s="18">
        <f>I239+I240+I241+I242+I243+I244+I245+I246+I247+I248+I250</f>
        <v>30769.8</v>
      </c>
      <c r="J238" s="18">
        <f>J239+J240+J241+J242+J243+J244+J245+J246+J247+J248+J250</f>
        <v>0</v>
      </c>
      <c r="K238" s="18">
        <f>K239+K240+K241+K242+K243+K244+K245+K246+K247+K248+K250</f>
        <v>220842.7</v>
      </c>
      <c r="L238" s="18">
        <f>L239+L240+L241+L242+L243+L244+L245+L246+L247+L248+L250</f>
        <v>14096.3</v>
      </c>
      <c r="M238" s="18">
        <v>0</v>
      </c>
    </row>
    <row r="239" spans="1:13" ht="15.75" x14ac:dyDescent="0.2">
      <c r="A239" s="86"/>
      <c r="B239" s="86"/>
      <c r="C239" s="86"/>
      <c r="D239" s="96"/>
      <c r="E239" s="86"/>
      <c r="F239" s="86"/>
      <c r="G239" s="24" t="s">
        <v>0</v>
      </c>
      <c r="H239" s="19">
        <f>J239+K239+L239</f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</row>
    <row r="240" spans="1:13" ht="15.75" x14ac:dyDescent="0.2">
      <c r="A240" s="86"/>
      <c r="B240" s="86"/>
      <c r="C240" s="86"/>
      <c r="D240" s="96"/>
      <c r="E240" s="86"/>
      <c r="F240" s="86"/>
      <c r="G240" s="24" t="s">
        <v>5</v>
      </c>
      <c r="H240" s="19">
        <f>J240+K240+L240</f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</row>
    <row r="241" spans="1:13" ht="15.75" x14ac:dyDescent="0.2">
      <c r="A241" s="86"/>
      <c r="B241" s="86"/>
      <c r="C241" s="86"/>
      <c r="D241" s="96"/>
      <c r="E241" s="86"/>
      <c r="F241" s="86"/>
      <c r="G241" s="24" t="s">
        <v>1</v>
      </c>
      <c r="H241" s="19">
        <f>J241+K241+L241</f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</row>
    <row r="242" spans="1:13" ht="15.75" x14ac:dyDescent="0.2">
      <c r="A242" s="86"/>
      <c r="B242" s="86"/>
      <c r="C242" s="86"/>
      <c r="D242" s="96"/>
      <c r="E242" s="86"/>
      <c r="F242" s="86"/>
      <c r="G242" s="24" t="s">
        <v>2</v>
      </c>
      <c r="H242" s="19">
        <f>J242+K242+L242+M242</f>
        <v>0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</row>
    <row r="243" spans="1:13" ht="15.75" x14ac:dyDescent="0.2">
      <c r="A243" s="86"/>
      <c r="B243" s="86"/>
      <c r="C243" s="86"/>
      <c r="D243" s="96"/>
      <c r="E243" s="86"/>
      <c r="F243" s="86"/>
      <c r="G243" s="24" t="s">
        <v>3</v>
      </c>
      <c r="H243" s="19">
        <f>J243+K243+L243</f>
        <v>0</v>
      </c>
      <c r="I243" s="30">
        <v>0</v>
      </c>
      <c r="J243" s="19">
        <v>0</v>
      </c>
      <c r="K243" s="19">
        <v>0</v>
      </c>
      <c r="L243" s="19">
        <v>0</v>
      </c>
      <c r="M243" s="19">
        <v>0</v>
      </c>
    </row>
    <row r="244" spans="1:13" ht="15.75" x14ac:dyDescent="0.2">
      <c r="A244" s="86"/>
      <c r="B244" s="86"/>
      <c r="C244" s="86"/>
      <c r="D244" s="96"/>
      <c r="E244" s="86"/>
      <c r="F244" s="86"/>
      <c r="G244" s="24" t="s">
        <v>4</v>
      </c>
      <c r="H244" s="19">
        <f t="shared" ref="H244:H250" si="36">J244+K244+L244</f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</row>
    <row r="245" spans="1:13" ht="15.75" x14ac:dyDescent="0.2">
      <c r="A245" s="86"/>
      <c r="B245" s="86"/>
      <c r="C245" s="86"/>
      <c r="D245" s="96"/>
      <c r="E245" s="86"/>
      <c r="F245" s="86"/>
      <c r="G245" s="24" t="s">
        <v>23</v>
      </c>
      <c r="H245" s="19">
        <f t="shared" si="36"/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</row>
    <row r="246" spans="1:13" ht="15.75" x14ac:dyDescent="0.2">
      <c r="A246" s="86"/>
      <c r="B246" s="86"/>
      <c r="C246" s="86"/>
      <c r="D246" s="96"/>
      <c r="E246" s="86"/>
      <c r="F246" s="86"/>
      <c r="G246" s="24" t="s">
        <v>30</v>
      </c>
      <c r="H246" s="19">
        <f t="shared" si="36"/>
        <v>0</v>
      </c>
      <c r="I246" s="19">
        <v>0</v>
      </c>
      <c r="J246" s="1">
        <v>0</v>
      </c>
      <c r="K246" s="19">
        <v>0</v>
      </c>
      <c r="L246" s="1">
        <v>0</v>
      </c>
      <c r="M246" s="1">
        <v>0</v>
      </c>
    </row>
    <row r="247" spans="1:13" ht="15.75" x14ac:dyDescent="0.2">
      <c r="A247" s="86"/>
      <c r="B247" s="86"/>
      <c r="C247" s="86"/>
      <c r="D247" s="96"/>
      <c r="E247" s="86"/>
      <c r="F247" s="86"/>
      <c r="G247" s="24" t="s">
        <v>31</v>
      </c>
      <c r="H247" s="19">
        <f t="shared" si="36"/>
        <v>0</v>
      </c>
      <c r="I247" s="1">
        <v>0</v>
      </c>
      <c r="J247" s="1">
        <v>0</v>
      </c>
      <c r="K247" s="19">
        <v>0</v>
      </c>
      <c r="L247" s="19">
        <v>0</v>
      </c>
      <c r="M247" s="1">
        <v>0</v>
      </c>
    </row>
    <row r="248" spans="1:13" ht="15.75" x14ac:dyDescent="0.2">
      <c r="A248" s="86"/>
      <c r="B248" s="86"/>
      <c r="C248" s="86"/>
      <c r="D248" s="96"/>
      <c r="E248" s="86"/>
      <c r="F248" s="86"/>
      <c r="G248" s="24" t="s">
        <v>32</v>
      </c>
      <c r="H248" s="19">
        <f t="shared" si="36"/>
        <v>234939</v>
      </c>
      <c r="I248" s="38">
        <v>30769.8</v>
      </c>
      <c r="J248" s="1">
        <v>0</v>
      </c>
      <c r="K248" s="19">
        <v>220842.7</v>
      </c>
      <c r="L248" s="19">
        <v>14096.3</v>
      </c>
      <c r="M248" s="1">
        <v>0</v>
      </c>
    </row>
    <row r="249" spans="1:13" ht="15.75" x14ac:dyDescent="0.2">
      <c r="A249" s="86"/>
      <c r="B249" s="86"/>
      <c r="C249" s="86"/>
      <c r="D249" s="96"/>
      <c r="E249" s="86"/>
      <c r="F249" s="86"/>
      <c r="G249" s="24" t="s">
        <v>33</v>
      </c>
      <c r="H249" s="19">
        <f t="shared" ref="H249" si="37">J249+K249+L249</f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15.75" x14ac:dyDescent="0.2">
      <c r="A250" s="86"/>
      <c r="B250" s="86"/>
      <c r="C250" s="86"/>
      <c r="D250" s="96"/>
      <c r="E250" s="86"/>
      <c r="F250" s="86"/>
      <c r="G250" s="24" t="s">
        <v>196</v>
      </c>
      <c r="H250" s="19">
        <f t="shared" si="36"/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</row>
    <row r="251" spans="1:13" ht="21.75" hidden="1" customHeight="1" x14ac:dyDescent="0.2">
      <c r="A251" s="16"/>
      <c r="B251" s="16"/>
      <c r="C251" s="16"/>
      <c r="D251" s="39"/>
      <c r="E251" s="16"/>
      <c r="F251" s="16"/>
      <c r="G251" s="24"/>
      <c r="H251" s="19"/>
      <c r="I251" s="1"/>
      <c r="J251" s="1"/>
      <c r="K251" s="1"/>
      <c r="L251" s="1"/>
      <c r="M251" s="1"/>
    </row>
    <row r="252" spans="1:13" ht="96.75" customHeight="1" x14ac:dyDescent="0.2">
      <c r="A252" s="86" t="s">
        <v>217</v>
      </c>
      <c r="B252" s="86" t="s">
        <v>12</v>
      </c>
      <c r="C252" s="86" t="s">
        <v>204</v>
      </c>
      <c r="D252" s="96">
        <v>103451</v>
      </c>
      <c r="E252" s="86" t="s">
        <v>194</v>
      </c>
      <c r="F252" s="86" t="s">
        <v>189</v>
      </c>
      <c r="G252" s="24" t="s">
        <v>72</v>
      </c>
      <c r="H252" s="18">
        <f>H253+H254+H255+H256+H257+H258+H259+H260+H261+H262+H264</f>
        <v>103451</v>
      </c>
      <c r="I252" s="18">
        <f>I253+I254+I255+I256+I257+I258+I259+I260+I261+I262+I264</f>
        <v>0</v>
      </c>
      <c r="J252" s="18">
        <f>J253+J254+J255+J256+J257+J258+J259+J260+J261+J262+J264</f>
        <v>0</v>
      </c>
      <c r="K252" s="18">
        <f>K253+K254+K255+K256+K257+K258+K259+K260+K261+K262+K264</f>
        <v>76724.399999999994</v>
      </c>
      <c r="L252" s="18">
        <f>L253+L254+L255+L256+L257+L258+L259+L260+L261+L262+L264</f>
        <v>26726.6</v>
      </c>
      <c r="M252" s="18">
        <v>0</v>
      </c>
    </row>
    <row r="253" spans="1:13" ht="15.75" x14ac:dyDescent="0.2">
      <c r="A253" s="86"/>
      <c r="B253" s="86"/>
      <c r="C253" s="86"/>
      <c r="D253" s="96"/>
      <c r="E253" s="86"/>
      <c r="F253" s="86"/>
      <c r="G253" s="24" t="s">
        <v>0</v>
      </c>
      <c r="H253" s="19">
        <f>J253+K253+L253</f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</row>
    <row r="254" spans="1:13" ht="15.75" x14ac:dyDescent="0.2">
      <c r="A254" s="86"/>
      <c r="B254" s="86"/>
      <c r="C254" s="86"/>
      <c r="D254" s="96"/>
      <c r="E254" s="86"/>
      <c r="F254" s="86"/>
      <c r="G254" s="24" t="s">
        <v>5</v>
      </c>
      <c r="H254" s="19">
        <f>J254+K254+L254</f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</row>
    <row r="255" spans="1:13" ht="15.75" x14ac:dyDescent="0.2">
      <c r="A255" s="86"/>
      <c r="B255" s="86"/>
      <c r="C255" s="86"/>
      <c r="D255" s="96"/>
      <c r="E255" s="86"/>
      <c r="F255" s="86"/>
      <c r="G255" s="24" t="s">
        <v>1</v>
      </c>
      <c r="H255" s="19">
        <f>J255+K255+L255</f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</row>
    <row r="256" spans="1:13" ht="15.75" x14ac:dyDescent="0.2">
      <c r="A256" s="86"/>
      <c r="B256" s="86"/>
      <c r="C256" s="86"/>
      <c r="D256" s="96"/>
      <c r="E256" s="86"/>
      <c r="F256" s="86"/>
      <c r="G256" s="24" t="s">
        <v>2</v>
      </c>
      <c r="H256" s="19">
        <f>J256+K256+L256+M256</f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</row>
    <row r="257" spans="1:13" ht="15.75" x14ac:dyDescent="0.2">
      <c r="A257" s="86"/>
      <c r="B257" s="86"/>
      <c r="C257" s="86"/>
      <c r="D257" s="96"/>
      <c r="E257" s="86"/>
      <c r="F257" s="86"/>
      <c r="G257" s="24" t="s">
        <v>3</v>
      </c>
      <c r="H257" s="19">
        <f>J257+K257+L257</f>
        <v>0</v>
      </c>
      <c r="I257" s="30">
        <v>0</v>
      </c>
      <c r="J257" s="19">
        <v>0</v>
      </c>
      <c r="K257" s="19">
        <v>0</v>
      </c>
      <c r="L257" s="19">
        <v>0</v>
      </c>
      <c r="M257" s="19">
        <v>0</v>
      </c>
    </row>
    <row r="258" spans="1:13" ht="15.75" x14ac:dyDescent="0.2">
      <c r="A258" s="86"/>
      <c r="B258" s="86"/>
      <c r="C258" s="86"/>
      <c r="D258" s="96"/>
      <c r="E258" s="86"/>
      <c r="F258" s="86"/>
      <c r="G258" s="24" t="s">
        <v>4</v>
      </c>
      <c r="H258" s="19">
        <f t="shared" ref="H258:H264" si="38">J258+K258+L258</f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3" ht="15.75" x14ac:dyDescent="0.2">
      <c r="A259" s="86"/>
      <c r="B259" s="86"/>
      <c r="C259" s="86"/>
      <c r="D259" s="96"/>
      <c r="E259" s="86"/>
      <c r="F259" s="86"/>
      <c r="G259" s="24" t="s">
        <v>23</v>
      </c>
      <c r="H259" s="19">
        <f t="shared" si="38"/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3" ht="15.75" x14ac:dyDescent="0.2">
      <c r="A260" s="86"/>
      <c r="B260" s="86"/>
      <c r="C260" s="86"/>
      <c r="D260" s="96"/>
      <c r="E260" s="86"/>
      <c r="F260" s="86"/>
      <c r="G260" s="24" t="s">
        <v>30</v>
      </c>
      <c r="H260" s="19">
        <f t="shared" si="38"/>
        <v>0</v>
      </c>
      <c r="I260" s="19">
        <v>0</v>
      </c>
      <c r="J260" s="1">
        <v>0</v>
      </c>
      <c r="K260" s="19">
        <v>0</v>
      </c>
      <c r="L260" s="1">
        <v>0</v>
      </c>
      <c r="M260" s="1">
        <v>0</v>
      </c>
    </row>
    <row r="261" spans="1:13" ht="15.75" x14ac:dyDescent="0.2">
      <c r="A261" s="86"/>
      <c r="B261" s="86"/>
      <c r="C261" s="86"/>
      <c r="D261" s="96"/>
      <c r="E261" s="86"/>
      <c r="F261" s="86"/>
      <c r="G261" s="24" t="s">
        <v>31</v>
      </c>
      <c r="H261" s="19">
        <f t="shared" si="38"/>
        <v>0</v>
      </c>
      <c r="I261" s="1">
        <v>0</v>
      </c>
      <c r="J261" s="1">
        <v>0</v>
      </c>
      <c r="K261" s="19">
        <v>0</v>
      </c>
      <c r="L261" s="19">
        <v>0</v>
      </c>
      <c r="M261" s="1">
        <v>0</v>
      </c>
    </row>
    <row r="262" spans="1:13" ht="15.75" x14ac:dyDescent="0.2">
      <c r="A262" s="86"/>
      <c r="B262" s="86"/>
      <c r="C262" s="86"/>
      <c r="D262" s="96"/>
      <c r="E262" s="86"/>
      <c r="F262" s="86"/>
      <c r="G262" s="24" t="s">
        <v>32</v>
      </c>
      <c r="H262" s="19">
        <f t="shared" si="38"/>
        <v>103451</v>
      </c>
      <c r="I262" s="19">
        <v>0</v>
      </c>
      <c r="J262" s="1">
        <v>0</v>
      </c>
      <c r="K262" s="19">
        <v>76724.399999999994</v>
      </c>
      <c r="L262" s="19">
        <f>4897.3+21829.3</f>
        <v>26726.6</v>
      </c>
      <c r="M262" s="1">
        <v>0</v>
      </c>
    </row>
    <row r="263" spans="1:13" ht="15.75" x14ac:dyDescent="0.2">
      <c r="A263" s="86"/>
      <c r="B263" s="86"/>
      <c r="C263" s="86"/>
      <c r="D263" s="96"/>
      <c r="E263" s="86"/>
      <c r="F263" s="86"/>
      <c r="G263" s="24" t="s">
        <v>33</v>
      </c>
      <c r="H263" s="19">
        <f t="shared" si="38"/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</row>
    <row r="264" spans="1:13" ht="15.75" x14ac:dyDescent="0.2">
      <c r="A264" s="86"/>
      <c r="B264" s="86"/>
      <c r="C264" s="86"/>
      <c r="D264" s="96"/>
      <c r="E264" s="86"/>
      <c r="F264" s="86"/>
      <c r="G264" s="24" t="s">
        <v>196</v>
      </c>
      <c r="H264" s="19">
        <f t="shared" si="38"/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</row>
    <row r="265" spans="1:13" ht="107.25" customHeight="1" x14ac:dyDescent="0.2">
      <c r="A265" s="86" t="s">
        <v>42</v>
      </c>
      <c r="B265" s="86" t="s">
        <v>12</v>
      </c>
      <c r="C265" s="86" t="s">
        <v>19</v>
      </c>
      <c r="D265" s="87" t="s">
        <v>98</v>
      </c>
      <c r="E265" s="86" t="s">
        <v>18</v>
      </c>
      <c r="F265" s="86" t="s">
        <v>169</v>
      </c>
      <c r="G265" s="24" t="s">
        <v>71</v>
      </c>
      <c r="H265" s="18">
        <f>H266+H267+H268+H269+H270+H271+H272+H273+H274+H275+H278</f>
        <v>22347.4</v>
      </c>
      <c r="I265" s="18">
        <f>I266+I267+I268+I269+I270+I271+I272+I273+I274+I275+I278</f>
        <v>22337.4</v>
      </c>
      <c r="J265" s="18">
        <v>0</v>
      </c>
      <c r="K265" s="18">
        <f>K266+K267+K268+K269+K270+K271</f>
        <v>0</v>
      </c>
      <c r="L265" s="18">
        <f>L266+L267+L268+L269+L270+L271+L272+L273+L274+L275+L278</f>
        <v>22347.4</v>
      </c>
      <c r="M265" s="18">
        <v>0</v>
      </c>
    </row>
    <row r="266" spans="1:13" ht="15.75" x14ac:dyDescent="0.2">
      <c r="A266" s="86"/>
      <c r="B266" s="86"/>
      <c r="C266" s="86"/>
      <c r="D266" s="88"/>
      <c r="E266" s="86"/>
      <c r="F266" s="86"/>
      <c r="G266" s="24" t="s">
        <v>0</v>
      </c>
      <c r="H266" s="19">
        <f>J266+K266+L266</f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</row>
    <row r="267" spans="1:13" ht="15.75" x14ac:dyDescent="0.2">
      <c r="A267" s="86"/>
      <c r="B267" s="86"/>
      <c r="C267" s="86"/>
      <c r="D267" s="88"/>
      <c r="E267" s="86"/>
      <c r="F267" s="86"/>
      <c r="G267" s="24" t="s">
        <v>5</v>
      </c>
      <c r="H267" s="19">
        <f t="shared" ref="H267:I278" si="39">J267+K267+L267</f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</row>
    <row r="268" spans="1:13" ht="15.75" x14ac:dyDescent="0.2">
      <c r="A268" s="86"/>
      <c r="B268" s="86"/>
      <c r="C268" s="86"/>
      <c r="D268" s="88"/>
      <c r="E268" s="86"/>
      <c r="F268" s="86"/>
      <c r="G268" s="24" t="s">
        <v>1</v>
      </c>
      <c r="H268" s="19">
        <f t="shared" si="39"/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</row>
    <row r="269" spans="1:13" ht="15.75" x14ac:dyDescent="0.2">
      <c r="A269" s="86"/>
      <c r="B269" s="86"/>
      <c r="C269" s="86"/>
      <c r="D269" s="88"/>
      <c r="E269" s="86"/>
      <c r="F269" s="86"/>
      <c r="G269" s="24" t="s">
        <v>2</v>
      </c>
      <c r="H269" s="19">
        <f t="shared" si="39"/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</row>
    <row r="270" spans="1:13" ht="15.75" x14ac:dyDescent="0.2">
      <c r="A270" s="86"/>
      <c r="B270" s="86"/>
      <c r="C270" s="86"/>
      <c r="D270" s="88"/>
      <c r="E270" s="86"/>
      <c r="F270" s="86"/>
      <c r="G270" s="24" t="s">
        <v>3</v>
      </c>
      <c r="H270" s="19">
        <f t="shared" si="39"/>
        <v>1845.8</v>
      </c>
      <c r="I270" s="19">
        <v>1835.8</v>
      </c>
      <c r="J270" s="19">
        <v>0</v>
      </c>
      <c r="K270" s="19">
        <v>0</v>
      </c>
      <c r="L270" s="19">
        <v>1845.8</v>
      </c>
      <c r="M270" s="19">
        <v>0</v>
      </c>
    </row>
    <row r="271" spans="1:13" ht="15.75" x14ac:dyDescent="0.25">
      <c r="A271" s="86"/>
      <c r="B271" s="86"/>
      <c r="C271" s="86"/>
      <c r="D271" s="88"/>
      <c r="E271" s="86"/>
      <c r="F271" s="86"/>
      <c r="G271" s="24" t="s">
        <v>4</v>
      </c>
      <c r="H271" s="19">
        <f t="shared" si="39"/>
        <v>4535.2</v>
      </c>
      <c r="I271" s="19">
        <f t="shared" si="39"/>
        <v>4535.2</v>
      </c>
      <c r="J271" s="19">
        <v>0</v>
      </c>
      <c r="K271" s="30">
        <v>0</v>
      </c>
      <c r="L271" s="29">
        <f>4243-69.6+361.8</f>
        <v>4535.2</v>
      </c>
      <c r="M271" s="19">
        <v>0</v>
      </c>
    </row>
    <row r="272" spans="1:13" ht="15.75" x14ac:dyDescent="0.2">
      <c r="A272" s="86"/>
      <c r="B272" s="86"/>
      <c r="C272" s="86"/>
      <c r="D272" s="88"/>
      <c r="E272" s="86"/>
      <c r="F272" s="86"/>
      <c r="G272" s="24" t="s">
        <v>23</v>
      </c>
      <c r="H272" s="19">
        <f t="shared" si="39"/>
        <v>599.90000000000146</v>
      </c>
      <c r="I272" s="19">
        <v>599.9</v>
      </c>
      <c r="J272" s="19">
        <v>0</v>
      </c>
      <c r="K272" s="19">
        <v>0</v>
      </c>
      <c r="L272" s="19">
        <f>14535.2-13935.3</f>
        <v>599.90000000000146</v>
      </c>
      <c r="M272" s="19">
        <v>0</v>
      </c>
    </row>
    <row r="273" spans="1:13" ht="15.75" x14ac:dyDescent="0.2">
      <c r="A273" s="86"/>
      <c r="B273" s="86"/>
      <c r="C273" s="86"/>
      <c r="D273" s="88"/>
      <c r="E273" s="86"/>
      <c r="F273" s="86"/>
      <c r="G273" s="24" t="s">
        <v>30</v>
      </c>
      <c r="H273" s="19">
        <f t="shared" si="39"/>
        <v>4131.6000000000004</v>
      </c>
      <c r="I273" s="19">
        <v>4131.6000000000004</v>
      </c>
      <c r="J273" s="19">
        <v>0</v>
      </c>
      <c r="K273" s="19">
        <v>0</v>
      </c>
      <c r="L273" s="19">
        <v>4131.6000000000004</v>
      </c>
      <c r="M273" s="19">
        <v>0</v>
      </c>
    </row>
    <row r="274" spans="1:13" ht="15.75" x14ac:dyDescent="0.2">
      <c r="A274" s="86"/>
      <c r="B274" s="86"/>
      <c r="C274" s="86"/>
      <c r="D274" s="88"/>
      <c r="E274" s="86"/>
      <c r="F274" s="86"/>
      <c r="G274" s="24" t="s">
        <v>31</v>
      </c>
      <c r="H274" s="19">
        <f t="shared" si="39"/>
        <v>7103.3</v>
      </c>
      <c r="I274" s="19">
        <f>L274</f>
        <v>7103.3</v>
      </c>
      <c r="J274" s="19">
        <v>0</v>
      </c>
      <c r="K274" s="19">
        <v>0</v>
      </c>
      <c r="L274" s="19">
        <v>7103.3</v>
      </c>
      <c r="M274" s="19">
        <v>0</v>
      </c>
    </row>
    <row r="275" spans="1:13" ht="34.5" customHeight="1" x14ac:dyDescent="0.2">
      <c r="A275" s="86"/>
      <c r="B275" s="86"/>
      <c r="C275" s="86"/>
      <c r="D275" s="88"/>
      <c r="E275" s="86"/>
      <c r="F275" s="86"/>
      <c r="G275" s="24" t="s">
        <v>220</v>
      </c>
      <c r="H275" s="72">
        <f>H276</f>
        <v>4131.6000000000004</v>
      </c>
      <c r="I275" s="72">
        <f t="shared" ref="I275:M275" si="40">I276</f>
        <v>4131.6000000000004</v>
      </c>
      <c r="J275" s="19">
        <f t="shared" si="40"/>
        <v>0</v>
      </c>
      <c r="K275" s="19">
        <f t="shared" si="40"/>
        <v>0</v>
      </c>
      <c r="L275" s="72">
        <f t="shared" si="40"/>
        <v>4131.6000000000004</v>
      </c>
      <c r="M275" s="19">
        <f t="shared" si="40"/>
        <v>0</v>
      </c>
    </row>
    <row r="276" spans="1:13" ht="49.5" customHeight="1" x14ac:dyDescent="0.2">
      <c r="A276" s="86"/>
      <c r="B276" s="86"/>
      <c r="C276" s="86"/>
      <c r="D276" s="88"/>
      <c r="E276" s="86"/>
      <c r="F276" s="86"/>
      <c r="G276" s="73" t="s">
        <v>77</v>
      </c>
      <c r="H276" s="74">
        <v>4131.6000000000004</v>
      </c>
      <c r="I276" s="74">
        <v>4131.6000000000004</v>
      </c>
      <c r="J276" s="74">
        <v>0</v>
      </c>
      <c r="K276" s="74">
        <v>0</v>
      </c>
      <c r="L276" s="74">
        <v>4131.6000000000004</v>
      </c>
      <c r="M276" s="74">
        <v>0</v>
      </c>
    </row>
    <row r="277" spans="1:13" ht="16.5" customHeight="1" x14ac:dyDescent="0.2">
      <c r="A277" s="86"/>
      <c r="B277" s="86"/>
      <c r="C277" s="86"/>
      <c r="D277" s="88"/>
      <c r="E277" s="86"/>
      <c r="F277" s="86"/>
      <c r="G277" s="24" t="s">
        <v>33</v>
      </c>
      <c r="H277" s="19">
        <f t="shared" ref="H277" si="41">J277+K277+L277</f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</row>
    <row r="278" spans="1:13" ht="15.75" x14ac:dyDescent="0.2">
      <c r="A278" s="86"/>
      <c r="B278" s="86"/>
      <c r="C278" s="86"/>
      <c r="D278" s="89"/>
      <c r="E278" s="86"/>
      <c r="F278" s="86"/>
      <c r="G278" s="24" t="s">
        <v>196</v>
      </c>
      <c r="H278" s="19">
        <f t="shared" si="39"/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</row>
    <row r="279" spans="1:13" ht="98.25" customHeight="1" x14ac:dyDescent="0.2">
      <c r="A279" s="86" t="s">
        <v>43</v>
      </c>
      <c r="B279" s="86" t="s">
        <v>12</v>
      </c>
      <c r="C279" s="86" t="s">
        <v>52</v>
      </c>
      <c r="D279" s="86" t="s">
        <v>25</v>
      </c>
      <c r="E279" s="86" t="s">
        <v>152</v>
      </c>
      <c r="F279" s="86" t="s">
        <v>153</v>
      </c>
      <c r="G279" s="24" t="s">
        <v>71</v>
      </c>
      <c r="H279" s="18">
        <f>H280+H281+H282+H283+H284+H285+H286+H287+H288+H289+H291</f>
        <v>379.40000000000003</v>
      </c>
      <c r="I279" s="18">
        <f>I280+I281+I282+I283+I284+I285</f>
        <v>0</v>
      </c>
      <c r="J279" s="18">
        <v>0</v>
      </c>
      <c r="K279" s="18">
        <f>K280+K281+K282+K283+K284+K285</f>
        <v>0</v>
      </c>
      <c r="L279" s="18">
        <f>L280+L281+L282+L283+L284+L285+L286+L287+L288+L289+L291</f>
        <v>379.40000000000003</v>
      </c>
      <c r="M279" s="18">
        <v>0</v>
      </c>
    </row>
    <row r="280" spans="1:13" ht="16.5" customHeight="1" x14ac:dyDescent="0.2">
      <c r="A280" s="86"/>
      <c r="B280" s="86"/>
      <c r="C280" s="86"/>
      <c r="D280" s="86"/>
      <c r="E280" s="86"/>
      <c r="F280" s="86"/>
      <c r="G280" s="24" t="s">
        <v>0</v>
      </c>
      <c r="H280" s="19">
        <f>J280+K280+L280</f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</row>
    <row r="281" spans="1:13" ht="16.5" customHeight="1" x14ac:dyDescent="0.2">
      <c r="A281" s="86"/>
      <c r="B281" s="86"/>
      <c r="C281" s="86"/>
      <c r="D281" s="86"/>
      <c r="E281" s="86"/>
      <c r="F281" s="86"/>
      <c r="G281" s="24" t="s">
        <v>5</v>
      </c>
      <c r="H281" s="19">
        <f>J281+K281+L281</f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</row>
    <row r="282" spans="1:13" ht="16.5" customHeight="1" x14ac:dyDescent="0.2">
      <c r="A282" s="86"/>
      <c r="B282" s="86"/>
      <c r="C282" s="86"/>
      <c r="D282" s="86"/>
      <c r="E282" s="86"/>
      <c r="F282" s="86"/>
      <c r="G282" s="24" t="s">
        <v>1</v>
      </c>
      <c r="H282" s="19">
        <f>J282+K282+L282</f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</row>
    <row r="283" spans="1:13" ht="16.5" customHeight="1" x14ac:dyDescent="0.25">
      <c r="A283" s="86"/>
      <c r="B283" s="86"/>
      <c r="C283" s="86"/>
      <c r="D283" s="86"/>
      <c r="E283" s="86"/>
      <c r="F283" s="86"/>
      <c r="G283" s="24" t="s">
        <v>2</v>
      </c>
      <c r="H283" s="19">
        <f>J283+K283+L283+M283</f>
        <v>0</v>
      </c>
      <c r="I283" s="19">
        <v>0</v>
      </c>
      <c r="J283" s="19">
        <v>0</v>
      </c>
      <c r="K283" s="29">
        <v>0</v>
      </c>
      <c r="L283" s="29">
        <v>0</v>
      </c>
      <c r="M283" s="19">
        <v>0</v>
      </c>
    </row>
    <row r="284" spans="1:13" ht="16.5" customHeight="1" x14ac:dyDescent="0.25">
      <c r="A284" s="86"/>
      <c r="B284" s="86"/>
      <c r="C284" s="86"/>
      <c r="D284" s="86"/>
      <c r="E284" s="86"/>
      <c r="F284" s="86"/>
      <c r="G284" s="24" t="s">
        <v>3</v>
      </c>
      <c r="H284" s="19">
        <f t="shared" ref="H284:H291" si="42">J284+K284+L284</f>
        <v>10.3</v>
      </c>
      <c r="I284" s="30">
        <v>0</v>
      </c>
      <c r="J284" s="19">
        <v>0</v>
      </c>
      <c r="K284" s="29">
        <v>0</v>
      </c>
      <c r="L284" s="29">
        <v>10.3</v>
      </c>
      <c r="M284" s="19">
        <v>0</v>
      </c>
    </row>
    <row r="285" spans="1:13" ht="16.5" customHeight="1" x14ac:dyDescent="0.2">
      <c r="A285" s="86"/>
      <c r="B285" s="86"/>
      <c r="C285" s="86"/>
      <c r="D285" s="86"/>
      <c r="E285" s="86"/>
      <c r="F285" s="86"/>
      <c r="G285" s="24" t="s">
        <v>4</v>
      </c>
      <c r="H285" s="19">
        <f t="shared" si="42"/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</row>
    <row r="286" spans="1:13" ht="16.5" customHeight="1" x14ac:dyDescent="0.2">
      <c r="A286" s="86"/>
      <c r="B286" s="86"/>
      <c r="C286" s="86"/>
      <c r="D286" s="86"/>
      <c r="E286" s="86"/>
      <c r="F286" s="86"/>
      <c r="G286" s="24" t="s">
        <v>23</v>
      </c>
      <c r="H286" s="19">
        <f t="shared" si="42"/>
        <v>369.1</v>
      </c>
      <c r="I286" s="19">
        <v>0</v>
      </c>
      <c r="J286" s="19">
        <v>0</v>
      </c>
      <c r="K286" s="19">
        <v>0</v>
      </c>
      <c r="L286" s="19">
        <v>369.1</v>
      </c>
      <c r="M286" s="19">
        <v>0</v>
      </c>
    </row>
    <row r="287" spans="1:13" ht="16.5" customHeight="1" x14ac:dyDescent="0.2">
      <c r="A287" s="86"/>
      <c r="B287" s="86"/>
      <c r="C287" s="86"/>
      <c r="D287" s="86"/>
      <c r="E287" s="86"/>
      <c r="F287" s="86"/>
      <c r="G287" s="24" t="s">
        <v>30</v>
      </c>
      <c r="H287" s="19">
        <f t="shared" si="42"/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</row>
    <row r="288" spans="1:13" ht="16.5" customHeight="1" x14ac:dyDescent="0.2">
      <c r="A288" s="86"/>
      <c r="B288" s="86"/>
      <c r="C288" s="86"/>
      <c r="D288" s="86"/>
      <c r="E288" s="86"/>
      <c r="F288" s="86"/>
      <c r="G288" s="24" t="s">
        <v>31</v>
      </c>
      <c r="H288" s="19">
        <f t="shared" si="42"/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</row>
    <row r="289" spans="1:13" ht="16.5" customHeight="1" x14ac:dyDescent="0.2">
      <c r="A289" s="86"/>
      <c r="B289" s="86"/>
      <c r="C289" s="86"/>
      <c r="D289" s="86"/>
      <c r="E289" s="86"/>
      <c r="F289" s="86"/>
      <c r="G289" s="24" t="s">
        <v>32</v>
      </c>
      <c r="H289" s="19">
        <f t="shared" si="42"/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</row>
    <row r="290" spans="1:13" ht="16.5" customHeight="1" x14ac:dyDescent="0.2">
      <c r="A290" s="86"/>
      <c r="B290" s="86"/>
      <c r="C290" s="86"/>
      <c r="D290" s="86"/>
      <c r="E290" s="86"/>
      <c r="F290" s="86"/>
      <c r="G290" s="24" t="s">
        <v>33</v>
      </c>
      <c r="H290" s="19">
        <f t="shared" ref="H290" si="43">J290+K290+L290</f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</row>
    <row r="291" spans="1:13" ht="15.75" x14ac:dyDescent="0.2">
      <c r="A291" s="86"/>
      <c r="B291" s="86"/>
      <c r="C291" s="86"/>
      <c r="D291" s="86"/>
      <c r="E291" s="86"/>
      <c r="F291" s="86"/>
      <c r="G291" s="24" t="s">
        <v>196</v>
      </c>
      <c r="H291" s="19">
        <f t="shared" si="42"/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</row>
    <row r="292" spans="1:13" ht="101.25" customHeight="1" x14ac:dyDescent="0.2">
      <c r="A292" s="86" t="s">
        <v>44</v>
      </c>
      <c r="B292" s="86" t="s">
        <v>12</v>
      </c>
      <c r="C292" s="86" t="s">
        <v>82</v>
      </c>
      <c r="D292" s="86" t="s">
        <v>67</v>
      </c>
      <c r="E292" s="86" t="s">
        <v>154</v>
      </c>
      <c r="F292" s="86" t="s">
        <v>155</v>
      </c>
      <c r="G292" s="24" t="s">
        <v>71</v>
      </c>
      <c r="H292" s="18">
        <f>H293+H294+H295+H296+H297+H298+H299+H300+H301+H302+H304</f>
        <v>5482.5</v>
      </c>
      <c r="I292" s="18">
        <f>I293+I294+I295+I296+I297+I298+I299+I300+I304</f>
        <v>5482.5</v>
      </c>
      <c r="J292" s="18">
        <v>0</v>
      </c>
      <c r="K292" s="18">
        <f>K293+K294+K295+K296+K297+K298</f>
        <v>0</v>
      </c>
      <c r="L292" s="18">
        <f>L293+L294+L295+L296+L297+L298+L299+L300+L301+L302+L304</f>
        <v>5482.5</v>
      </c>
      <c r="M292" s="18">
        <v>0</v>
      </c>
    </row>
    <row r="293" spans="1:13" ht="16.5" customHeight="1" x14ac:dyDescent="0.2">
      <c r="A293" s="86"/>
      <c r="B293" s="86"/>
      <c r="C293" s="86"/>
      <c r="D293" s="86"/>
      <c r="E293" s="86"/>
      <c r="F293" s="86"/>
      <c r="G293" s="24" t="s">
        <v>0</v>
      </c>
      <c r="H293" s="19">
        <f>J293+K293+L293</f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</row>
    <row r="294" spans="1:13" ht="16.5" customHeight="1" x14ac:dyDescent="0.2">
      <c r="A294" s="86"/>
      <c r="B294" s="86"/>
      <c r="C294" s="86"/>
      <c r="D294" s="86"/>
      <c r="E294" s="86"/>
      <c r="F294" s="86"/>
      <c r="G294" s="24" t="s">
        <v>5</v>
      </c>
      <c r="H294" s="19">
        <f>J294+K294+L294</f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</row>
    <row r="295" spans="1:13" ht="16.5" customHeight="1" x14ac:dyDescent="0.2">
      <c r="A295" s="86"/>
      <c r="B295" s="86"/>
      <c r="C295" s="86"/>
      <c r="D295" s="86"/>
      <c r="E295" s="86"/>
      <c r="F295" s="86"/>
      <c r="G295" s="24" t="s">
        <v>1</v>
      </c>
      <c r="H295" s="19">
        <f>J295+K295+L295</f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</row>
    <row r="296" spans="1:13" ht="16.5" customHeight="1" x14ac:dyDescent="0.25">
      <c r="A296" s="86"/>
      <c r="B296" s="86"/>
      <c r="C296" s="86"/>
      <c r="D296" s="86"/>
      <c r="E296" s="86"/>
      <c r="F296" s="86"/>
      <c r="G296" s="24" t="s">
        <v>2</v>
      </c>
      <c r="H296" s="19">
        <f>J296+K296+L296+M296</f>
        <v>0</v>
      </c>
      <c r="I296" s="19">
        <v>0</v>
      </c>
      <c r="J296" s="19">
        <v>0</v>
      </c>
      <c r="K296" s="29">
        <v>0</v>
      </c>
      <c r="L296" s="29">
        <v>0</v>
      </c>
      <c r="M296" s="19">
        <v>0</v>
      </c>
    </row>
    <row r="297" spans="1:13" ht="16.5" customHeight="1" x14ac:dyDescent="0.25">
      <c r="A297" s="86"/>
      <c r="B297" s="86"/>
      <c r="C297" s="86"/>
      <c r="D297" s="86"/>
      <c r="E297" s="86"/>
      <c r="F297" s="86"/>
      <c r="G297" s="24" t="s">
        <v>3</v>
      </c>
      <c r="H297" s="19">
        <f t="shared" ref="H297:I304" si="44">J297+K297+L297</f>
        <v>0</v>
      </c>
      <c r="I297" s="19">
        <v>0</v>
      </c>
      <c r="J297" s="19">
        <v>0</v>
      </c>
      <c r="K297" s="30">
        <v>0</v>
      </c>
      <c r="L297" s="29">
        <v>0</v>
      </c>
      <c r="M297" s="19">
        <v>0</v>
      </c>
    </row>
    <row r="298" spans="1:13" ht="16.5" customHeight="1" x14ac:dyDescent="0.2">
      <c r="A298" s="86"/>
      <c r="B298" s="86"/>
      <c r="C298" s="86"/>
      <c r="D298" s="86"/>
      <c r="E298" s="86"/>
      <c r="F298" s="86"/>
      <c r="G298" s="24" t="s">
        <v>4</v>
      </c>
      <c r="H298" s="19">
        <f t="shared" si="44"/>
        <v>2736.5</v>
      </c>
      <c r="I298" s="19">
        <f t="shared" si="44"/>
        <v>2736.5</v>
      </c>
      <c r="J298" s="19">
        <v>0</v>
      </c>
      <c r="K298" s="19">
        <v>0</v>
      </c>
      <c r="L298" s="19">
        <f>2800-63.5</f>
        <v>2736.5</v>
      </c>
      <c r="M298" s="19">
        <v>0</v>
      </c>
    </row>
    <row r="299" spans="1:13" ht="16.5" customHeight="1" x14ac:dyDescent="0.2">
      <c r="A299" s="86"/>
      <c r="B299" s="86"/>
      <c r="C299" s="86"/>
      <c r="D299" s="86"/>
      <c r="E299" s="86"/>
      <c r="F299" s="86"/>
      <c r="G299" s="24" t="s">
        <v>23</v>
      </c>
      <c r="H299" s="19">
        <f t="shared" si="44"/>
        <v>2746</v>
      </c>
      <c r="I299" s="19">
        <v>2746</v>
      </c>
      <c r="J299" s="19">
        <v>0</v>
      </c>
      <c r="K299" s="19">
        <v>0</v>
      </c>
      <c r="L299" s="19">
        <v>2746</v>
      </c>
      <c r="M299" s="19">
        <v>0</v>
      </c>
    </row>
    <row r="300" spans="1:13" ht="16.5" customHeight="1" x14ac:dyDescent="0.2">
      <c r="A300" s="86"/>
      <c r="B300" s="86"/>
      <c r="C300" s="86"/>
      <c r="D300" s="86"/>
      <c r="E300" s="86"/>
      <c r="F300" s="86"/>
      <c r="G300" s="24" t="s">
        <v>30</v>
      </c>
      <c r="H300" s="19">
        <f t="shared" si="44"/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</row>
    <row r="301" spans="1:13" ht="16.5" customHeight="1" x14ac:dyDescent="0.2">
      <c r="A301" s="86"/>
      <c r="B301" s="86"/>
      <c r="C301" s="86"/>
      <c r="D301" s="86"/>
      <c r="E301" s="86"/>
      <c r="F301" s="86"/>
      <c r="G301" s="24" t="s">
        <v>31</v>
      </c>
      <c r="H301" s="19">
        <f t="shared" si="44"/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</row>
    <row r="302" spans="1:13" ht="16.5" customHeight="1" x14ac:dyDescent="0.2">
      <c r="A302" s="86"/>
      <c r="B302" s="86"/>
      <c r="C302" s="86"/>
      <c r="D302" s="86"/>
      <c r="E302" s="86"/>
      <c r="F302" s="86"/>
      <c r="G302" s="24" t="s">
        <v>32</v>
      </c>
      <c r="H302" s="19">
        <f t="shared" si="44"/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</row>
    <row r="303" spans="1:13" ht="16.5" customHeight="1" x14ac:dyDescent="0.2">
      <c r="A303" s="86"/>
      <c r="B303" s="86"/>
      <c r="C303" s="86"/>
      <c r="D303" s="86"/>
      <c r="E303" s="86"/>
      <c r="F303" s="86"/>
      <c r="G303" s="24" t="s">
        <v>33</v>
      </c>
      <c r="H303" s="19">
        <f t="shared" ref="H303" si="45">J303+K303+L303</f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</row>
    <row r="304" spans="1:13" ht="16.149999999999999" customHeight="1" x14ac:dyDescent="0.2">
      <c r="A304" s="86"/>
      <c r="B304" s="86"/>
      <c r="C304" s="86"/>
      <c r="D304" s="86"/>
      <c r="E304" s="86"/>
      <c r="F304" s="86"/>
      <c r="G304" s="24" t="s">
        <v>196</v>
      </c>
      <c r="H304" s="19">
        <f t="shared" si="44"/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</row>
    <row r="305" spans="1:13" ht="103.5" customHeight="1" x14ac:dyDescent="0.2">
      <c r="A305" s="86" t="s">
        <v>123</v>
      </c>
      <c r="B305" s="86" t="s">
        <v>36</v>
      </c>
      <c r="C305" s="86" t="s">
        <v>24</v>
      </c>
      <c r="D305" s="86" t="s">
        <v>68</v>
      </c>
      <c r="E305" s="87" t="s">
        <v>154</v>
      </c>
      <c r="F305" s="87" t="s">
        <v>156</v>
      </c>
      <c r="G305" s="24" t="s">
        <v>71</v>
      </c>
      <c r="H305" s="18">
        <f>H306+H307+H308+H309+H310+H311+H312+H313+H314+H315+H317</f>
        <v>241</v>
      </c>
      <c r="I305" s="18">
        <f t="shared" ref="I305:M305" si="46">I306+I307+I308+I309+I310+I311+I312+I313+I314+I315+I317</f>
        <v>230</v>
      </c>
      <c r="J305" s="18">
        <f t="shared" si="46"/>
        <v>0</v>
      </c>
      <c r="K305" s="18">
        <f t="shared" si="46"/>
        <v>0</v>
      </c>
      <c r="L305" s="18">
        <f t="shared" si="46"/>
        <v>241</v>
      </c>
      <c r="M305" s="18">
        <f t="shared" si="46"/>
        <v>0</v>
      </c>
    </row>
    <row r="306" spans="1:13" ht="16.5" customHeight="1" x14ac:dyDescent="0.2">
      <c r="A306" s="86"/>
      <c r="B306" s="86"/>
      <c r="C306" s="86"/>
      <c r="D306" s="86"/>
      <c r="E306" s="88"/>
      <c r="F306" s="88"/>
      <c r="G306" s="24" t="s">
        <v>0</v>
      </c>
      <c r="H306" s="19">
        <f>J306+K306+L306+M306</f>
        <v>0</v>
      </c>
      <c r="I306" s="19">
        <v>0</v>
      </c>
      <c r="J306" s="19">
        <v>0</v>
      </c>
      <c r="K306" s="19">
        <v>0</v>
      </c>
      <c r="L306" s="19">
        <v>0</v>
      </c>
      <c r="M306" s="19">
        <v>0</v>
      </c>
    </row>
    <row r="307" spans="1:13" ht="16.5" customHeight="1" x14ac:dyDescent="0.2">
      <c r="A307" s="86"/>
      <c r="B307" s="86"/>
      <c r="C307" s="86"/>
      <c r="D307" s="86"/>
      <c r="E307" s="88"/>
      <c r="F307" s="88"/>
      <c r="G307" s="24" t="s">
        <v>5</v>
      </c>
      <c r="H307" s="19">
        <f t="shared" ref="H307:H317" si="47">J307+K307+L307+M307</f>
        <v>0</v>
      </c>
      <c r="I307" s="19">
        <v>0</v>
      </c>
      <c r="J307" s="19">
        <v>0</v>
      </c>
      <c r="K307" s="19">
        <v>0</v>
      </c>
      <c r="L307" s="19">
        <v>0</v>
      </c>
      <c r="M307" s="19">
        <v>0</v>
      </c>
    </row>
    <row r="308" spans="1:13" ht="16.5" customHeight="1" x14ac:dyDescent="0.2">
      <c r="A308" s="86"/>
      <c r="B308" s="86"/>
      <c r="C308" s="86"/>
      <c r="D308" s="86"/>
      <c r="E308" s="88"/>
      <c r="F308" s="88"/>
      <c r="G308" s="24" t="s">
        <v>1</v>
      </c>
      <c r="H308" s="19">
        <f t="shared" si="47"/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</row>
    <row r="309" spans="1:13" ht="16.5" customHeight="1" x14ac:dyDescent="0.25">
      <c r="A309" s="86"/>
      <c r="B309" s="86"/>
      <c r="C309" s="86"/>
      <c r="D309" s="86"/>
      <c r="E309" s="88"/>
      <c r="F309" s="88"/>
      <c r="G309" s="24" t="s">
        <v>2</v>
      </c>
      <c r="H309" s="19">
        <f t="shared" si="47"/>
        <v>0</v>
      </c>
      <c r="I309" s="19">
        <v>0</v>
      </c>
      <c r="J309" s="19">
        <v>0</v>
      </c>
      <c r="K309" s="29">
        <v>0</v>
      </c>
      <c r="L309" s="29">
        <v>0</v>
      </c>
      <c r="M309" s="19">
        <v>0</v>
      </c>
    </row>
    <row r="310" spans="1:13" ht="16.5" customHeight="1" x14ac:dyDescent="0.25">
      <c r="A310" s="86"/>
      <c r="B310" s="86"/>
      <c r="C310" s="86"/>
      <c r="D310" s="86"/>
      <c r="E310" s="88"/>
      <c r="F310" s="88"/>
      <c r="G310" s="24" t="s">
        <v>3</v>
      </c>
      <c r="H310" s="19">
        <f t="shared" si="47"/>
        <v>0</v>
      </c>
      <c r="I310" s="30">
        <v>0</v>
      </c>
      <c r="J310" s="19">
        <v>0</v>
      </c>
      <c r="K310" s="30">
        <v>0</v>
      </c>
      <c r="L310" s="29">
        <v>0</v>
      </c>
      <c r="M310" s="19">
        <v>0</v>
      </c>
    </row>
    <row r="311" spans="1:13" ht="16.5" customHeight="1" x14ac:dyDescent="0.2">
      <c r="A311" s="86"/>
      <c r="B311" s="86"/>
      <c r="C311" s="86"/>
      <c r="D311" s="86"/>
      <c r="E311" s="88"/>
      <c r="F311" s="88"/>
      <c r="G311" s="24" t="s">
        <v>4</v>
      </c>
      <c r="H311" s="19">
        <f t="shared" si="47"/>
        <v>230</v>
      </c>
      <c r="I311" s="19">
        <v>230</v>
      </c>
      <c r="J311" s="19">
        <v>0</v>
      </c>
      <c r="K311" s="19">
        <v>0</v>
      </c>
      <c r="L311" s="19">
        <v>230</v>
      </c>
      <c r="M311" s="19">
        <v>0</v>
      </c>
    </row>
    <row r="312" spans="1:13" ht="16.5" customHeight="1" x14ac:dyDescent="0.2">
      <c r="A312" s="86"/>
      <c r="B312" s="86"/>
      <c r="C312" s="86"/>
      <c r="D312" s="86"/>
      <c r="E312" s="88"/>
      <c r="F312" s="88"/>
      <c r="G312" s="24" t="s">
        <v>23</v>
      </c>
      <c r="H312" s="19">
        <f t="shared" si="47"/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</row>
    <row r="313" spans="1:13" ht="16.5" customHeight="1" x14ac:dyDescent="0.2">
      <c r="A313" s="86"/>
      <c r="B313" s="86"/>
      <c r="C313" s="86"/>
      <c r="D313" s="86"/>
      <c r="E313" s="88"/>
      <c r="F313" s="88"/>
      <c r="G313" s="24" t="s">
        <v>30</v>
      </c>
      <c r="H313" s="19">
        <f t="shared" si="47"/>
        <v>11</v>
      </c>
      <c r="I313" s="19">
        <v>0</v>
      </c>
      <c r="J313" s="19">
        <v>0</v>
      </c>
      <c r="K313" s="19">
        <v>0</v>
      </c>
      <c r="L313" s="19">
        <v>11</v>
      </c>
      <c r="M313" s="19">
        <v>0</v>
      </c>
    </row>
    <row r="314" spans="1:13" ht="16.5" customHeight="1" x14ac:dyDescent="0.2">
      <c r="A314" s="86"/>
      <c r="B314" s="86"/>
      <c r="C314" s="86"/>
      <c r="D314" s="86"/>
      <c r="E314" s="88"/>
      <c r="F314" s="88"/>
      <c r="G314" s="24" t="s">
        <v>31</v>
      </c>
      <c r="H314" s="19">
        <f t="shared" si="47"/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</row>
    <row r="315" spans="1:13" ht="16.5" customHeight="1" x14ac:dyDescent="0.2">
      <c r="A315" s="86"/>
      <c r="B315" s="86"/>
      <c r="C315" s="86"/>
      <c r="D315" s="86"/>
      <c r="E315" s="88"/>
      <c r="F315" s="88"/>
      <c r="G315" s="24" t="s">
        <v>32</v>
      </c>
      <c r="H315" s="19">
        <f t="shared" si="47"/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</row>
    <row r="316" spans="1:13" ht="16.5" customHeight="1" x14ac:dyDescent="0.2">
      <c r="A316" s="86"/>
      <c r="B316" s="86"/>
      <c r="C316" s="86"/>
      <c r="D316" s="86"/>
      <c r="E316" s="88"/>
      <c r="F316" s="88"/>
      <c r="G316" s="24" t="s">
        <v>33</v>
      </c>
      <c r="H316" s="19">
        <f t="shared" ref="H316" si="48">J316+K316+L316+M316</f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</row>
    <row r="317" spans="1:13" ht="22.15" customHeight="1" x14ac:dyDescent="0.2">
      <c r="A317" s="86"/>
      <c r="B317" s="86"/>
      <c r="C317" s="86"/>
      <c r="D317" s="86"/>
      <c r="E317" s="89"/>
      <c r="F317" s="89"/>
      <c r="G317" s="24" t="s">
        <v>196</v>
      </c>
      <c r="H317" s="19">
        <f t="shared" si="47"/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</row>
    <row r="318" spans="1:13" ht="94.5" customHeight="1" x14ac:dyDescent="0.2">
      <c r="A318" s="86" t="s">
        <v>81</v>
      </c>
      <c r="B318" s="86" t="s">
        <v>12</v>
      </c>
      <c r="C318" s="86" t="s">
        <v>83</v>
      </c>
      <c r="D318" s="96">
        <v>7138.3</v>
      </c>
      <c r="E318" s="93" t="s">
        <v>103</v>
      </c>
      <c r="F318" s="93" t="s">
        <v>103</v>
      </c>
      <c r="G318" s="24" t="s">
        <v>71</v>
      </c>
      <c r="H318" s="18">
        <f>H319+H320+H321+H322+H323+H324+H325+H326+H327+H328+H330</f>
        <v>159.99999999999997</v>
      </c>
      <c r="I318" s="18">
        <f>I325</f>
        <v>0</v>
      </c>
      <c r="J318" s="18">
        <v>0</v>
      </c>
      <c r="K318" s="18">
        <f>K319+K320+K321+K322+K323+K324</f>
        <v>0</v>
      </c>
      <c r="L318" s="18">
        <f>L319+L320+L321+L322+L323+L324+L325+L326+L327+L328+L330</f>
        <v>159.99999999999997</v>
      </c>
      <c r="M318" s="18">
        <v>0</v>
      </c>
    </row>
    <row r="319" spans="1:13" ht="16.5" customHeight="1" x14ac:dyDescent="0.2">
      <c r="A319" s="86"/>
      <c r="B319" s="86"/>
      <c r="C319" s="86"/>
      <c r="D319" s="96"/>
      <c r="E319" s="94"/>
      <c r="F319" s="94"/>
      <c r="G319" s="24" t="s">
        <v>0</v>
      </c>
      <c r="H319" s="19">
        <f>J319+K319+L319+M319</f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</row>
    <row r="320" spans="1:13" ht="16.5" customHeight="1" x14ac:dyDescent="0.2">
      <c r="A320" s="86"/>
      <c r="B320" s="86"/>
      <c r="C320" s="86"/>
      <c r="D320" s="96"/>
      <c r="E320" s="94"/>
      <c r="F320" s="94"/>
      <c r="G320" s="24" t="s">
        <v>5</v>
      </c>
      <c r="H320" s="19">
        <f t="shared" ref="H320:H330" si="49">J320+K320+L320+M320</f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</row>
    <row r="321" spans="1:13" ht="16.5" customHeight="1" x14ac:dyDescent="0.2">
      <c r="A321" s="86"/>
      <c r="B321" s="86"/>
      <c r="C321" s="86"/>
      <c r="D321" s="96"/>
      <c r="E321" s="94"/>
      <c r="F321" s="94"/>
      <c r="G321" s="24" t="s">
        <v>1</v>
      </c>
      <c r="H321" s="19">
        <f t="shared" si="49"/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</row>
    <row r="322" spans="1:13" ht="15.75" x14ac:dyDescent="0.25">
      <c r="A322" s="86"/>
      <c r="B322" s="86"/>
      <c r="C322" s="86"/>
      <c r="D322" s="96"/>
      <c r="E322" s="94"/>
      <c r="F322" s="94"/>
      <c r="G322" s="24" t="s">
        <v>2</v>
      </c>
      <c r="H322" s="19">
        <f t="shared" si="49"/>
        <v>0</v>
      </c>
      <c r="I322" s="19">
        <v>0</v>
      </c>
      <c r="J322" s="19">
        <v>0</v>
      </c>
      <c r="K322" s="29">
        <v>0</v>
      </c>
      <c r="L322" s="29">
        <v>0</v>
      </c>
      <c r="M322" s="19">
        <v>0</v>
      </c>
    </row>
    <row r="323" spans="1:13" ht="15.75" x14ac:dyDescent="0.25">
      <c r="A323" s="86"/>
      <c r="B323" s="86"/>
      <c r="C323" s="86"/>
      <c r="D323" s="96"/>
      <c r="E323" s="94"/>
      <c r="F323" s="94"/>
      <c r="G323" s="24" t="s">
        <v>3</v>
      </c>
      <c r="H323" s="19">
        <f t="shared" si="49"/>
        <v>160</v>
      </c>
      <c r="I323" s="30">
        <v>0</v>
      </c>
      <c r="J323" s="19">
        <v>0</v>
      </c>
      <c r="K323" s="30">
        <v>0</v>
      </c>
      <c r="L323" s="29">
        <v>160</v>
      </c>
      <c r="M323" s="19">
        <v>0</v>
      </c>
    </row>
    <row r="324" spans="1:13" ht="15.75" x14ac:dyDescent="0.2">
      <c r="A324" s="86"/>
      <c r="B324" s="86"/>
      <c r="C324" s="86"/>
      <c r="D324" s="96"/>
      <c r="E324" s="94"/>
      <c r="F324" s="94"/>
      <c r="G324" s="24" t="s">
        <v>4</v>
      </c>
      <c r="H324" s="19">
        <f t="shared" si="49"/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</row>
    <row r="325" spans="1:13" ht="15.75" x14ac:dyDescent="0.2">
      <c r="A325" s="86"/>
      <c r="B325" s="86"/>
      <c r="C325" s="86"/>
      <c r="D325" s="96"/>
      <c r="E325" s="94"/>
      <c r="F325" s="94"/>
      <c r="G325" s="24" t="s">
        <v>23</v>
      </c>
      <c r="H325" s="19">
        <f t="shared" si="49"/>
        <v>-2.2648549702353193E-14</v>
      </c>
      <c r="I325" s="19">
        <v>0</v>
      </c>
      <c r="J325" s="19">
        <v>0</v>
      </c>
      <c r="K325" s="19">
        <v>0</v>
      </c>
      <c r="L325" s="19">
        <f>454.9-251-200-3.9</f>
        <v>-2.2648549702353193E-14</v>
      </c>
      <c r="M325" s="19">
        <v>0</v>
      </c>
    </row>
    <row r="326" spans="1:13" ht="15.75" x14ac:dyDescent="0.2">
      <c r="A326" s="86"/>
      <c r="B326" s="86"/>
      <c r="C326" s="86"/>
      <c r="D326" s="96"/>
      <c r="E326" s="94"/>
      <c r="F326" s="94"/>
      <c r="G326" s="24" t="s">
        <v>30</v>
      </c>
      <c r="H326" s="19">
        <f t="shared" si="49"/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</row>
    <row r="327" spans="1:13" ht="15.75" x14ac:dyDescent="0.2">
      <c r="A327" s="86"/>
      <c r="B327" s="86"/>
      <c r="C327" s="86"/>
      <c r="D327" s="96"/>
      <c r="E327" s="94"/>
      <c r="F327" s="94"/>
      <c r="G327" s="24" t="s">
        <v>31</v>
      </c>
      <c r="H327" s="19">
        <f t="shared" si="49"/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</row>
    <row r="328" spans="1:13" ht="15.75" x14ac:dyDescent="0.2">
      <c r="A328" s="86"/>
      <c r="B328" s="86"/>
      <c r="C328" s="86"/>
      <c r="D328" s="96"/>
      <c r="E328" s="94"/>
      <c r="F328" s="94"/>
      <c r="G328" s="24" t="s">
        <v>32</v>
      </c>
      <c r="H328" s="19">
        <f t="shared" si="49"/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</row>
    <row r="329" spans="1:13" ht="15.75" x14ac:dyDescent="0.2">
      <c r="A329" s="86"/>
      <c r="B329" s="86"/>
      <c r="C329" s="86"/>
      <c r="D329" s="96"/>
      <c r="E329" s="94"/>
      <c r="F329" s="94"/>
      <c r="G329" s="24" t="s">
        <v>33</v>
      </c>
      <c r="H329" s="19">
        <f t="shared" ref="H329" si="50">J329+K329+L329+M329</f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</row>
    <row r="330" spans="1:13" ht="23.25" customHeight="1" x14ac:dyDescent="0.2">
      <c r="A330" s="86"/>
      <c r="B330" s="86"/>
      <c r="C330" s="86"/>
      <c r="D330" s="96"/>
      <c r="E330" s="95"/>
      <c r="F330" s="95"/>
      <c r="G330" s="24" t="s">
        <v>196</v>
      </c>
      <c r="H330" s="19">
        <f t="shared" si="49"/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</row>
    <row r="331" spans="1:13" ht="110.25" x14ac:dyDescent="0.2">
      <c r="A331" s="86" t="s">
        <v>45</v>
      </c>
      <c r="B331" s="86" t="s">
        <v>12</v>
      </c>
      <c r="C331" s="86" t="s">
        <v>27</v>
      </c>
      <c r="D331" s="86">
        <v>1402.5</v>
      </c>
      <c r="E331" s="86" t="s">
        <v>154</v>
      </c>
      <c r="F331" s="86" t="s">
        <v>152</v>
      </c>
      <c r="G331" s="24" t="s">
        <v>71</v>
      </c>
      <c r="H331" s="18">
        <f>H332+H333+H334+H335+H336+H337</f>
        <v>1402.5</v>
      </c>
      <c r="I331" s="18">
        <f>I332+I333+I334+I335+I336+I337</f>
        <v>1402.5</v>
      </c>
      <c r="J331" s="18">
        <v>0</v>
      </c>
      <c r="K331" s="18">
        <f>K332+K333+K334+K335+K336+K337</f>
        <v>0</v>
      </c>
      <c r="L331" s="18">
        <f>L332+L333+L334+L335+L336+L337</f>
        <v>1402.5</v>
      </c>
      <c r="M331" s="18">
        <v>0</v>
      </c>
    </row>
    <row r="332" spans="1:13" ht="15.75" x14ac:dyDescent="0.2">
      <c r="A332" s="86"/>
      <c r="B332" s="86"/>
      <c r="C332" s="86"/>
      <c r="D332" s="86"/>
      <c r="E332" s="86"/>
      <c r="F332" s="86"/>
      <c r="G332" s="24" t="s">
        <v>0</v>
      </c>
      <c r="H332" s="19">
        <f>J332+K332+L332</f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</row>
    <row r="333" spans="1:13" ht="15.75" x14ac:dyDescent="0.2">
      <c r="A333" s="86"/>
      <c r="B333" s="86"/>
      <c r="C333" s="86"/>
      <c r="D333" s="86"/>
      <c r="E333" s="86"/>
      <c r="F333" s="86"/>
      <c r="G333" s="24" t="s">
        <v>5</v>
      </c>
      <c r="H333" s="19">
        <f t="shared" ref="H333:H343" si="51">J333+K333+L333</f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0</v>
      </c>
    </row>
    <row r="334" spans="1:13" ht="15.75" x14ac:dyDescent="0.2">
      <c r="A334" s="86"/>
      <c r="B334" s="86"/>
      <c r="C334" s="86"/>
      <c r="D334" s="86"/>
      <c r="E334" s="86"/>
      <c r="F334" s="86"/>
      <c r="G334" s="24" t="s">
        <v>1</v>
      </c>
      <c r="H334" s="19">
        <f t="shared" si="51"/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</row>
    <row r="335" spans="1:13" ht="15.75" x14ac:dyDescent="0.25">
      <c r="A335" s="86"/>
      <c r="B335" s="86"/>
      <c r="C335" s="86"/>
      <c r="D335" s="86"/>
      <c r="E335" s="86"/>
      <c r="F335" s="86"/>
      <c r="G335" s="24" t="s">
        <v>2</v>
      </c>
      <c r="H335" s="19">
        <f t="shared" si="51"/>
        <v>0</v>
      </c>
      <c r="I335" s="19">
        <v>0</v>
      </c>
      <c r="J335" s="19">
        <v>0</v>
      </c>
      <c r="K335" s="29">
        <v>0</v>
      </c>
      <c r="L335" s="29">
        <v>0</v>
      </c>
      <c r="M335" s="19">
        <v>0</v>
      </c>
    </row>
    <row r="336" spans="1:13" ht="15.75" x14ac:dyDescent="0.2">
      <c r="A336" s="86"/>
      <c r="B336" s="86"/>
      <c r="C336" s="86"/>
      <c r="D336" s="86"/>
      <c r="E336" s="86"/>
      <c r="F336" s="86"/>
      <c r="G336" s="24" t="s">
        <v>3</v>
      </c>
      <c r="H336" s="18">
        <f t="shared" si="51"/>
        <v>1402.5</v>
      </c>
      <c r="I336" s="18">
        <v>1402.5</v>
      </c>
      <c r="J336" s="18">
        <v>0</v>
      </c>
      <c r="K336" s="18">
        <v>0</v>
      </c>
      <c r="L336" s="40">
        <v>1402.5</v>
      </c>
      <c r="M336" s="19">
        <v>0</v>
      </c>
    </row>
    <row r="337" spans="1:16" ht="15.75" x14ac:dyDescent="0.2">
      <c r="A337" s="86"/>
      <c r="B337" s="86"/>
      <c r="C337" s="86"/>
      <c r="D337" s="86"/>
      <c r="E337" s="86"/>
      <c r="F337" s="86"/>
      <c r="G337" s="24" t="s">
        <v>4</v>
      </c>
      <c r="H337" s="18">
        <f t="shared" si="51"/>
        <v>0</v>
      </c>
      <c r="I337" s="18">
        <v>0</v>
      </c>
      <c r="J337" s="18">
        <v>0</v>
      </c>
      <c r="K337" s="18">
        <v>0</v>
      </c>
      <c r="L337" s="18">
        <v>0</v>
      </c>
      <c r="M337" s="19">
        <v>0</v>
      </c>
    </row>
    <row r="338" spans="1:16" ht="15.75" x14ac:dyDescent="0.2">
      <c r="A338" s="86"/>
      <c r="B338" s="86"/>
      <c r="C338" s="86"/>
      <c r="D338" s="86"/>
      <c r="E338" s="86"/>
      <c r="F338" s="86"/>
      <c r="G338" s="24" t="s">
        <v>23</v>
      </c>
      <c r="H338" s="19">
        <f t="shared" si="51"/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P338" s="9"/>
    </row>
    <row r="339" spans="1:16" ht="15.75" x14ac:dyDescent="0.2">
      <c r="A339" s="86"/>
      <c r="B339" s="86"/>
      <c r="C339" s="86"/>
      <c r="D339" s="86"/>
      <c r="E339" s="86"/>
      <c r="F339" s="86"/>
      <c r="G339" s="24" t="s">
        <v>30</v>
      </c>
      <c r="H339" s="19">
        <f t="shared" si="51"/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</row>
    <row r="340" spans="1:16" ht="15.75" x14ac:dyDescent="0.2">
      <c r="A340" s="86"/>
      <c r="B340" s="86"/>
      <c r="C340" s="86"/>
      <c r="D340" s="86"/>
      <c r="E340" s="86"/>
      <c r="F340" s="86"/>
      <c r="G340" s="24" t="s">
        <v>31</v>
      </c>
      <c r="H340" s="19">
        <f t="shared" si="51"/>
        <v>0</v>
      </c>
      <c r="I340" s="19">
        <v>0</v>
      </c>
      <c r="J340" s="19">
        <v>0</v>
      </c>
      <c r="K340" s="19">
        <v>0</v>
      </c>
      <c r="L340" s="19">
        <v>0</v>
      </c>
      <c r="M340" s="19">
        <v>0</v>
      </c>
    </row>
    <row r="341" spans="1:16" ht="15.75" x14ac:dyDescent="0.2">
      <c r="A341" s="86"/>
      <c r="B341" s="86"/>
      <c r="C341" s="86"/>
      <c r="D341" s="86"/>
      <c r="E341" s="86"/>
      <c r="F341" s="86"/>
      <c r="G341" s="24" t="s">
        <v>32</v>
      </c>
      <c r="H341" s="19">
        <f t="shared" si="51"/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</row>
    <row r="342" spans="1:16" ht="15.75" x14ac:dyDescent="0.2">
      <c r="A342" s="86"/>
      <c r="B342" s="86"/>
      <c r="C342" s="86"/>
      <c r="D342" s="86"/>
      <c r="E342" s="86"/>
      <c r="F342" s="86"/>
      <c r="G342" s="24" t="s">
        <v>33</v>
      </c>
      <c r="H342" s="19">
        <f t="shared" ref="H342" si="52">J342+K342+L342</f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</row>
    <row r="343" spans="1:16" ht="20.25" customHeight="1" x14ac:dyDescent="0.2">
      <c r="A343" s="86"/>
      <c r="B343" s="86"/>
      <c r="C343" s="86"/>
      <c r="D343" s="86"/>
      <c r="E343" s="86"/>
      <c r="F343" s="86"/>
      <c r="G343" s="24" t="s">
        <v>196</v>
      </c>
      <c r="H343" s="19">
        <f t="shared" si="51"/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</row>
    <row r="344" spans="1:16" ht="16.5" hidden="1" customHeight="1" x14ac:dyDescent="0.2">
      <c r="A344" s="86"/>
      <c r="B344" s="86"/>
      <c r="C344" s="86"/>
      <c r="D344" s="86"/>
      <c r="E344" s="86"/>
      <c r="F344" s="86"/>
      <c r="G344" s="24"/>
      <c r="H344" s="19"/>
      <c r="I344" s="19"/>
      <c r="J344" s="19"/>
      <c r="K344" s="19"/>
      <c r="L344" s="19"/>
      <c r="M344" s="19"/>
    </row>
    <row r="345" spans="1:16" ht="16.5" hidden="1" customHeight="1" x14ac:dyDescent="0.2">
      <c r="A345" s="86"/>
      <c r="B345" s="86"/>
      <c r="C345" s="86"/>
      <c r="D345" s="86"/>
      <c r="E345" s="86"/>
      <c r="F345" s="86"/>
      <c r="G345" s="24"/>
      <c r="H345" s="19"/>
      <c r="I345" s="19"/>
      <c r="J345" s="19"/>
      <c r="K345" s="19"/>
      <c r="L345" s="19"/>
      <c r="M345" s="19"/>
    </row>
    <row r="346" spans="1:16" ht="16.5" hidden="1" customHeight="1" x14ac:dyDescent="0.2">
      <c r="A346" s="86"/>
      <c r="B346" s="86"/>
      <c r="C346" s="86"/>
      <c r="D346" s="86"/>
      <c r="E346" s="86"/>
      <c r="F346" s="86"/>
      <c r="G346" s="24"/>
      <c r="H346" s="19"/>
      <c r="I346" s="19"/>
      <c r="J346" s="19"/>
      <c r="K346" s="19"/>
      <c r="L346" s="19"/>
      <c r="M346" s="19"/>
    </row>
    <row r="347" spans="1:16" ht="16.5" hidden="1" customHeight="1" x14ac:dyDescent="0.2">
      <c r="A347" s="86"/>
      <c r="B347" s="86"/>
      <c r="C347" s="86"/>
      <c r="D347" s="86"/>
      <c r="E347" s="86"/>
      <c r="F347" s="86"/>
      <c r="G347" s="24"/>
      <c r="H347" s="19"/>
      <c r="I347" s="19"/>
      <c r="J347" s="19"/>
      <c r="K347" s="19"/>
      <c r="L347" s="19"/>
      <c r="M347" s="19"/>
    </row>
    <row r="348" spans="1:16" ht="15.75" hidden="1" x14ac:dyDescent="0.25">
      <c r="A348" s="86"/>
      <c r="B348" s="86"/>
      <c r="C348" s="86"/>
      <c r="D348" s="86"/>
      <c r="E348" s="86"/>
      <c r="F348" s="86"/>
      <c r="G348" s="24"/>
      <c r="H348" s="19"/>
      <c r="I348" s="19"/>
      <c r="J348" s="19"/>
      <c r="K348" s="29"/>
      <c r="L348" s="29"/>
      <c r="M348" s="19"/>
    </row>
    <row r="349" spans="1:16" ht="15.75" hidden="1" x14ac:dyDescent="0.25">
      <c r="A349" s="86"/>
      <c r="B349" s="86"/>
      <c r="C349" s="86"/>
      <c r="D349" s="86"/>
      <c r="E349" s="86"/>
      <c r="F349" s="86"/>
      <c r="G349" s="24"/>
      <c r="H349" s="19"/>
      <c r="I349" s="19"/>
      <c r="J349" s="19"/>
      <c r="K349" s="30"/>
      <c r="L349" s="29"/>
      <c r="M349" s="19"/>
    </row>
    <row r="350" spans="1:16" ht="15.75" hidden="1" x14ac:dyDescent="0.2">
      <c r="A350" s="86"/>
      <c r="B350" s="86"/>
      <c r="C350" s="86"/>
      <c r="D350" s="86"/>
      <c r="E350" s="86"/>
      <c r="F350" s="86"/>
      <c r="G350" s="24"/>
      <c r="H350" s="19"/>
      <c r="I350" s="19"/>
      <c r="J350" s="19"/>
      <c r="K350" s="19"/>
      <c r="L350" s="19"/>
      <c r="M350" s="19"/>
    </row>
    <row r="351" spans="1:16" ht="15.75" hidden="1" x14ac:dyDescent="0.2">
      <c r="A351" s="86"/>
      <c r="B351" s="86"/>
      <c r="C351" s="86"/>
      <c r="D351" s="86"/>
      <c r="E351" s="86"/>
      <c r="F351" s="86"/>
      <c r="G351" s="24"/>
      <c r="H351" s="19"/>
      <c r="I351" s="19"/>
      <c r="J351" s="19"/>
      <c r="K351" s="19"/>
      <c r="L351" s="19"/>
      <c r="M351" s="19"/>
    </row>
    <row r="352" spans="1:16" ht="15.75" hidden="1" x14ac:dyDescent="0.2">
      <c r="A352" s="86"/>
      <c r="B352" s="86"/>
      <c r="C352" s="86"/>
      <c r="D352" s="86"/>
      <c r="E352" s="86"/>
      <c r="F352" s="86"/>
      <c r="G352" s="24"/>
      <c r="H352" s="19"/>
      <c r="I352" s="19"/>
      <c r="J352" s="19"/>
      <c r="K352" s="19"/>
      <c r="L352" s="19"/>
      <c r="M352" s="19"/>
    </row>
    <row r="353" spans="1:13" ht="15.75" hidden="1" x14ac:dyDescent="0.2">
      <c r="A353" s="86"/>
      <c r="B353" s="86"/>
      <c r="C353" s="86"/>
      <c r="D353" s="86"/>
      <c r="E353" s="86"/>
      <c r="F353" s="86"/>
      <c r="G353" s="24"/>
      <c r="H353" s="19"/>
      <c r="I353" s="19"/>
      <c r="J353" s="19"/>
      <c r="K353" s="19"/>
      <c r="L353" s="19"/>
      <c r="M353" s="19"/>
    </row>
    <row r="354" spans="1:13" ht="15.75" hidden="1" x14ac:dyDescent="0.2">
      <c r="A354" s="86"/>
      <c r="B354" s="86"/>
      <c r="C354" s="86"/>
      <c r="D354" s="86"/>
      <c r="E354" s="86"/>
      <c r="F354" s="86"/>
      <c r="G354" s="24"/>
      <c r="H354" s="19"/>
      <c r="I354" s="19"/>
      <c r="J354" s="19"/>
      <c r="K354" s="19"/>
      <c r="L354" s="19"/>
      <c r="M354" s="19"/>
    </row>
    <row r="355" spans="1:13" ht="96.75" hidden="1" customHeight="1" x14ac:dyDescent="0.2">
      <c r="A355" s="86"/>
      <c r="B355" s="86"/>
      <c r="C355" s="86"/>
      <c r="D355" s="86"/>
      <c r="E355" s="86"/>
      <c r="F355" s="86"/>
      <c r="G355" s="24"/>
      <c r="H355" s="19"/>
      <c r="I355" s="19"/>
      <c r="J355" s="19"/>
      <c r="K355" s="19"/>
      <c r="L355" s="19"/>
      <c r="M355" s="19"/>
    </row>
    <row r="356" spans="1:13" ht="110.25" hidden="1" x14ac:dyDescent="0.2">
      <c r="A356" s="86" t="s">
        <v>124</v>
      </c>
      <c r="B356" s="86" t="s">
        <v>36</v>
      </c>
      <c r="C356" s="86" t="s">
        <v>83</v>
      </c>
      <c r="D356" s="97" t="s">
        <v>83</v>
      </c>
      <c r="E356" s="86"/>
      <c r="F356" s="86"/>
      <c r="G356" s="24" t="s">
        <v>71</v>
      </c>
      <c r="H356" s="18">
        <f>H357+H358+H359+H360+H361+H362</f>
        <v>0</v>
      </c>
      <c r="I356" s="18">
        <f>I357+I358+I359+I360+I361+I362</f>
        <v>0</v>
      </c>
      <c r="J356" s="18">
        <v>0</v>
      </c>
      <c r="K356" s="18">
        <f>K357+K358+K359+K360+K361+K362</f>
        <v>0</v>
      </c>
      <c r="L356" s="18">
        <f>L357+L358+L359+L360+L361+L362</f>
        <v>0</v>
      </c>
      <c r="M356" s="18">
        <v>0</v>
      </c>
    </row>
    <row r="357" spans="1:13" ht="15.75" hidden="1" x14ac:dyDescent="0.2">
      <c r="A357" s="86"/>
      <c r="B357" s="86"/>
      <c r="C357" s="86"/>
      <c r="D357" s="97"/>
      <c r="E357" s="86"/>
      <c r="F357" s="86"/>
      <c r="G357" s="24" t="s">
        <v>0</v>
      </c>
      <c r="H357" s="19">
        <f>J357+K357+L357</f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</row>
    <row r="358" spans="1:13" ht="15.75" hidden="1" x14ac:dyDescent="0.2">
      <c r="A358" s="86"/>
      <c r="B358" s="86"/>
      <c r="C358" s="86"/>
      <c r="D358" s="97"/>
      <c r="E358" s="86"/>
      <c r="F358" s="86"/>
      <c r="G358" s="24" t="s">
        <v>5</v>
      </c>
      <c r="H358" s="19">
        <f t="shared" ref="H358:H367" si="53">J358+K358+L358</f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</row>
    <row r="359" spans="1:13" ht="15.75" hidden="1" x14ac:dyDescent="0.2">
      <c r="A359" s="86"/>
      <c r="B359" s="86"/>
      <c r="C359" s="86"/>
      <c r="D359" s="97"/>
      <c r="E359" s="86"/>
      <c r="F359" s="86"/>
      <c r="G359" s="24" t="s">
        <v>1</v>
      </c>
      <c r="H359" s="19">
        <f t="shared" si="53"/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</row>
    <row r="360" spans="1:13" ht="15.75" hidden="1" x14ac:dyDescent="0.25">
      <c r="A360" s="86"/>
      <c r="B360" s="86"/>
      <c r="C360" s="86"/>
      <c r="D360" s="97"/>
      <c r="E360" s="86"/>
      <c r="F360" s="86"/>
      <c r="G360" s="24" t="s">
        <v>2</v>
      </c>
      <c r="H360" s="19">
        <f t="shared" si="53"/>
        <v>0</v>
      </c>
      <c r="I360" s="19">
        <v>0</v>
      </c>
      <c r="J360" s="19">
        <v>0</v>
      </c>
      <c r="K360" s="29">
        <v>0</v>
      </c>
      <c r="L360" s="29">
        <v>0</v>
      </c>
      <c r="M360" s="19">
        <v>0</v>
      </c>
    </row>
    <row r="361" spans="1:13" ht="15.75" hidden="1" x14ac:dyDescent="0.2">
      <c r="A361" s="86"/>
      <c r="B361" s="86"/>
      <c r="C361" s="86"/>
      <c r="D361" s="97"/>
      <c r="E361" s="86"/>
      <c r="F361" s="86"/>
      <c r="G361" s="24" t="s">
        <v>3</v>
      </c>
      <c r="H361" s="18">
        <f t="shared" si="53"/>
        <v>0</v>
      </c>
      <c r="I361" s="18">
        <v>0</v>
      </c>
      <c r="J361" s="18">
        <v>0</v>
      </c>
      <c r="K361" s="18">
        <v>0</v>
      </c>
      <c r="L361" s="40">
        <v>0</v>
      </c>
      <c r="M361" s="19">
        <v>0</v>
      </c>
    </row>
    <row r="362" spans="1:13" ht="15.75" hidden="1" x14ac:dyDescent="0.2">
      <c r="A362" s="86"/>
      <c r="B362" s="86"/>
      <c r="C362" s="86"/>
      <c r="D362" s="97"/>
      <c r="E362" s="86"/>
      <c r="F362" s="86"/>
      <c r="G362" s="24" t="s">
        <v>4</v>
      </c>
      <c r="H362" s="18">
        <f t="shared" si="53"/>
        <v>0</v>
      </c>
      <c r="I362" s="18">
        <v>0</v>
      </c>
      <c r="J362" s="18">
        <v>0</v>
      </c>
      <c r="K362" s="18">
        <v>0</v>
      </c>
      <c r="L362" s="18">
        <v>0</v>
      </c>
      <c r="M362" s="19">
        <v>0</v>
      </c>
    </row>
    <row r="363" spans="1:13" ht="15.75" hidden="1" x14ac:dyDescent="0.2">
      <c r="A363" s="86"/>
      <c r="B363" s="86"/>
      <c r="C363" s="86"/>
      <c r="D363" s="97"/>
      <c r="E363" s="86"/>
      <c r="F363" s="86"/>
      <c r="G363" s="24" t="s">
        <v>23</v>
      </c>
      <c r="H363" s="19">
        <f t="shared" si="53"/>
        <v>0</v>
      </c>
      <c r="I363" s="19">
        <f>H363</f>
        <v>0</v>
      </c>
      <c r="J363" s="19">
        <v>0</v>
      </c>
      <c r="K363" s="19">
        <f>13000-13000</f>
        <v>0</v>
      </c>
      <c r="L363" s="19">
        <f>829.8-829.8</f>
        <v>0</v>
      </c>
      <c r="M363" s="19">
        <v>0</v>
      </c>
    </row>
    <row r="364" spans="1:13" ht="15.75" hidden="1" x14ac:dyDescent="0.2">
      <c r="A364" s="86"/>
      <c r="B364" s="86"/>
      <c r="C364" s="86"/>
      <c r="D364" s="97"/>
      <c r="E364" s="86"/>
      <c r="F364" s="86"/>
      <c r="G364" s="24" t="s">
        <v>30</v>
      </c>
      <c r="H364" s="19">
        <f t="shared" si="53"/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</row>
    <row r="365" spans="1:13" ht="15.75" hidden="1" x14ac:dyDescent="0.2">
      <c r="A365" s="86"/>
      <c r="B365" s="86"/>
      <c r="C365" s="86"/>
      <c r="D365" s="97"/>
      <c r="E365" s="86"/>
      <c r="F365" s="86"/>
      <c r="G365" s="24" t="s">
        <v>31</v>
      </c>
      <c r="H365" s="19">
        <f t="shared" si="53"/>
        <v>0</v>
      </c>
      <c r="I365" s="19">
        <v>0</v>
      </c>
      <c r="J365" s="19">
        <v>0</v>
      </c>
      <c r="K365" s="19">
        <v>0</v>
      </c>
      <c r="L365" s="19">
        <v>0</v>
      </c>
      <c r="M365" s="19">
        <v>0</v>
      </c>
    </row>
    <row r="366" spans="1:13" ht="15.75" hidden="1" x14ac:dyDescent="0.2">
      <c r="A366" s="86"/>
      <c r="B366" s="86"/>
      <c r="C366" s="86"/>
      <c r="D366" s="97"/>
      <c r="E366" s="86"/>
      <c r="F366" s="86"/>
      <c r="G366" s="24" t="s">
        <v>32</v>
      </c>
      <c r="H366" s="19">
        <f t="shared" si="53"/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</row>
    <row r="367" spans="1:13" ht="19.899999999999999" hidden="1" customHeight="1" x14ac:dyDescent="0.2">
      <c r="A367" s="86"/>
      <c r="B367" s="86"/>
      <c r="C367" s="86"/>
      <c r="D367" s="97"/>
      <c r="E367" s="86"/>
      <c r="F367" s="86"/>
      <c r="G367" s="24" t="s">
        <v>33</v>
      </c>
      <c r="H367" s="19">
        <f t="shared" si="53"/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</row>
    <row r="368" spans="1:13" ht="110.25" x14ac:dyDescent="0.2">
      <c r="A368" s="86" t="s">
        <v>114</v>
      </c>
      <c r="B368" s="86" t="s">
        <v>36</v>
      </c>
      <c r="C368" s="86" t="s">
        <v>91</v>
      </c>
      <c r="D368" s="96">
        <v>1919</v>
      </c>
      <c r="E368" s="86" t="s">
        <v>148</v>
      </c>
      <c r="F368" s="86" t="s">
        <v>148</v>
      </c>
      <c r="G368" s="24" t="s">
        <v>71</v>
      </c>
      <c r="H368" s="18">
        <f>H369+H370+H371+H372+H373+H374+H375+H376+H377+H378+H380</f>
        <v>1919</v>
      </c>
      <c r="I368" s="18">
        <f>K368+L368+M368</f>
        <v>1919</v>
      </c>
      <c r="J368" s="18">
        <v>0</v>
      </c>
      <c r="K368" s="18">
        <f>K369+K370+K371+K372+K373+K374</f>
        <v>0</v>
      </c>
      <c r="L368" s="18">
        <f>L369+L370+L371+L372+L373+L374+L375+L376+L377+L378+L380</f>
        <v>1919</v>
      </c>
      <c r="M368" s="18">
        <v>0</v>
      </c>
    </row>
    <row r="369" spans="1:13" ht="15.75" x14ac:dyDescent="0.2">
      <c r="A369" s="86"/>
      <c r="B369" s="86"/>
      <c r="C369" s="86"/>
      <c r="D369" s="96"/>
      <c r="E369" s="86"/>
      <c r="F369" s="86"/>
      <c r="G369" s="24" t="s">
        <v>0</v>
      </c>
      <c r="H369" s="19">
        <f>J369+K369+L369+M369</f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</row>
    <row r="370" spans="1:13" ht="15.75" x14ac:dyDescent="0.2">
      <c r="A370" s="86"/>
      <c r="B370" s="86"/>
      <c r="C370" s="86"/>
      <c r="D370" s="96"/>
      <c r="E370" s="86"/>
      <c r="F370" s="86"/>
      <c r="G370" s="24" t="s">
        <v>5</v>
      </c>
      <c r="H370" s="19">
        <f t="shared" ref="H370:H380" si="54">J370+K370+L370+M370</f>
        <v>0</v>
      </c>
      <c r="I370" s="19">
        <v>0</v>
      </c>
      <c r="J370" s="19">
        <v>0</v>
      </c>
      <c r="K370" s="19">
        <v>0</v>
      </c>
      <c r="L370" s="19">
        <v>0</v>
      </c>
      <c r="M370" s="19">
        <v>0</v>
      </c>
    </row>
    <row r="371" spans="1:13" ht="15.75" x14ac:dyDescent="0.2">
      <c r="A371" s="86"/>
      <c r="B371" s="86"/>
      <c r="C371" s="86"/>
      <c r="D371" s="96"/>
      <c r="E371" s="86"/>
      <c r="F371" s="86"/>
      <c r="G371" s="24" t="s">
        <v>1</v>
      </c>
      <c r="H371" s="19">
        <f t="shared" si="54"/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</row>
    <row r="372" spans="1:13" ht="15.75" x14ac:dyDescent="0.25">
      <c r="A372" s="86"/>
      <c r="B372" s="86"/>
      <c r="C372" s="86"/>
      <c r="D372" s="96"/>
      <c r="E372" s="86"/>
      <c r="F372" s="86"/>
      <c r="G372" s="24" t="s">
        <v>2</v>
      </c>
      <c r="H372" s="19">
        <f t="shared" si="54"/>
        <v>0</v>
      </c>
      <c r="I372" s="19">
        <v>0</v>
      </c>
      <c r="J372" s="19">
        <v>0</v>
      </c>
      <c r="K372" s="29">
        <v>0</v>
      </c>
      <c r="L372" s="29">
        <v>0</v>
      </c>
      <c r="M372" s="19">
        <v>0</v>
      </c>
    </row>
    <row r="373" spans="1:13" ht="15.75" x14ac:dyDescent="0.25">
      <c r="A373" s="86"/>
      <c r="B373" s="86"/>
      <c r="C373" s="86"/>
      <c r="D373" s="96"/>
      <c r="E373" s="86"/>
      <c r="F373" s="86"/>
      <c r="G373" s="24" t="s">
        <v>3</v>
      </c>
      <c r="H373" s="19">
        <f t="shared" si="54"/>
        <v>0</v>
      </c>
      <c r="I373" s="19">
        <v>0</v>
      </c>
      <c r="J373" s="19">
        <v>0</v>
      </c>
      <c r="K373" s="29">
        <v>0</v>
      </c>
      <c r="L373" s="29">
        <v>0</v>
      </c>
      <c r="M373" s="19">
        <v>0</v>
      </c>
    </row>
    <row r="374" spans="1:13" ht="15.75" x14ac:dyDescent="0.2">
      <c r="A374" s="86"/>
      <c r="B374" s="86"/>
      <c r="C374" s="86"/>
      <c r="D374" s="96"/>
      <c r="E374" s="86"/>
      <c r="F374" s="86"/>
      <c r="G374" s="24" t="s">
        <v>4</v>
      </c>
      <c r="H374" s="19">
        <f t="shared" si="54"/>
        <v>1919</v>
      </c>
      <c r="I374" s="19">
        <f>K374+L374+M374</f>
        <v>1919</v>
      </c>
      <c r="J374" s="19">
        <v>0</v>
      </c>
      <c r="K374" s="19">
        <v>0</v>
      </c>
      <c r="L374" s="19">
        <f>2000-81</f>
        <v>1919</v>
      </c>
      <c r="M374" s="19">
        <v>0</v>
      </c>
    </row>
    <row r="375" spans="1:13" ht="15.75" x14ac:dyDescent="0.2">
      <c r="A375" s="86"/>
      <c r="B375" s="86"/>
      <c r="C375" s="86"/>
      <c r="D375" s="96"/>
      <c r="E375" s="86"/>
      <c r="F375" s="86"/>
      <c r="G375" s="24" t="s">
        <v>23</v>
      </c>
      <c r="H375" s="19">
        <f t="shared" si="54"/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</row>
    <row r="376" spans="1:13" ht="15.75" x14ac:dyDescent="0.2">
      <c r="A376" s="86"/>
      <c r="B376" s="86"/>
      <c r="C376" s="86"/>
      <c r="D376" s="96"/>
      <c r="E376" s="86"/>
      <c r="F376" s="86"/>
      <c r="G376" s="24" t="s">
        <v>30</v>
      </c>
      <c r="H376" s="19">
        <f t="shared" si="54"/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</row>
    <row r="377" spans="1:13" ht="15.75" x14ac:dyDescent="0.2">
      <c r="A377" s="86"/>
      <c r="B377" s="86"/>
      <c r="C377" s="86"/>
      <c r="D377" s="96"/>
      <c r="E377" s="86"/>
      <c r="F377" s="86"/>
      <c r="G377" s="24" t="s">
        <v>31</v>
      </c>
      <c r="H377" s="19">
        <f t="shared" si="54"/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</row>
    <row r="378" spans="1:13" ht="15.75" x14ac:dyDescent="0.2">
      <c r="A378" s="86"/>
      <c r="B378" s="86"/>
      <c r="C378" s="86"/>
      <c r="D378" s="96"/>
      <c r="E378" s="86"/>
      <c r="F378" s="86"/>
      <c r="G378" s="24" t="s">
        <v>32</v>
      </c>
      <c r="H378" s="19">
        <f t="shared" si="54"/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</row>
    <row r="379" spans="1:13" ht="15.75" x14ac:dyDescent="0.2">
      <c r="A379" s="86"/>
      <c r="B379" s="86"/>
      <c r="C379" s="86"/>
      <c r="D379" s="96"/>
      <c r="E379" s="86"/>
      <c r="F379" s="86"/>
      <c r="G379" s="24" t="s">
        <v>33</v>
      </c>
      <c r="H379" s="19">
        <f t="shared" ref="H379" si="55">J379+K379+L379+M379</f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</row>
    <row r="380" spans="1:13" ht="19.149999999999999" customHeight="1" x14ac:dyDescent="0.2">
      <c r="A380" s="86"/>
      <c r="B380" s="86"/>
      <c r="C380" s="86"/>
      <c r="D380" s="96"/>
      <c r="E380" s="86"/>
      <c r="F380" s="86"/>
      <c r="G380" s="24" t="s">
        <v>196</v>
      </c>
      <c r="H380" s="19">
        <f t="shared" si="54"/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</row>
    <row r="381" spans="1:13" ht="110.25" x14ac:dyDescent="0.2">
      <c r="A381" s="86" t="s">
        <v>115</v>
      </c>
      <c r="B381" s="86" t="s">
        <v>36</v>
      </c>
      <c r="C381" s="86" t="s">
        <v>92</v>
      </c>
      <c r="D381" s="96">
        <v>15546.3</v>
      </c>
      <c r="E381" s="86" t="s">
        <v>148</v>
      </c>
      <c r="F381" s="86" t="s">
        <v>157</v>
      </c>
      <c r="G381" s="24" t="s">
        <v>71</v>
      </c>
      <c r="H381" s="18">
        <f>H382+H383+H384+H385+H386+H387+H388+H390+H391+H392+H394</f>
        <v>15546.3</v>
      </c>
      <c r="I381" s="18">
        <f>I382+I383+I384+I385+I386+I387+I388+I390+I391+I392+I394</f>
        <v>15546.3</v>
      </c>
      <c r="J381" s="18">
        <v>0</v>
      </c>
      <c r="K381" s="18">
        <f>K382+K383+K384+K385+K386+K387</f>
        <v>0</v>
      </c>
      <c r="L381" s="18">
        <f>L382+L383+L384+L385+L386+L387+L388+L390+L391+L392+L394</f>
        <v>15546.3</v>
      </c>
      <c r="M381" s="18">
        <v>0</v>
      </c>
    </row>
    <row r="382" spans="1:13" ht="15.75" x14ac:dyDescent="0.2">
      <c r="A382" s="86"/>
      <c r="B382" s="86"/>
      <c r="C382" s="86"/>
      <c r="D382" s="96"/>
      <c r="E382" s="86"/>
      <c r="F382" s="86"/>
      <c r="G382" s="24" t="s">
        <v>0</v>
      </c>
      <c r="H382" s="19">
        <f>J382+K382+L382+M382</f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</row>
    <row r="383" spans="1:13" ht="15.75" x14ac:dyDescent="0.2">
      <c r="A383" s="86"/>
      <c r="B383" s="86"/>
      <c r="C383" s="86"/>
      <c r="D383" s="96"/>
      <c r="E383" s="86"/>
      <c r="F383" s="86"/>
      <c r="G383" s="24" t="s">
        <v>5</v>
      </c>
      <c r="H383" s="19">
        <f t="shared" ref="H383:H394" si="56">J383+K383+L383+M383</f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</row>
    <row r="384" spans="1:13" ht="15.75" x14ac:dyDescent="0.2">
      <c r="A384" s="86"/>
      <c r="B384" s="86"/>
      <c r="C384" s="86"/>
      <c r="D384" s="96"/>
      <c r="E384" s="86"/>
      <c r="F384" s="86"/>
      <c r="G384" s="24" t="s">
        <v>1</v>
      </c>
      <c r="H384" s="19">
        <f t="shared" si="56"/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</row>
    <row r="385" spans="1:32" ht="15.75" x14ac:dyDescent="0.25">
      <c r="A385" s="86"/>
      <c r="B385" s="86"/>
      <c r="C385" s="86"/>
      <c r="D385" s="96"/>
      <c r="E385" s="86"/>
      <c r="F385" s="86"/>
      <c r="G385" s="24" t="s">
        <v>2</v>
      </c>
      <c r="H385" s="19">
        <f t="shared" si="56"/>
        <v>0</v>
      </c>
      <c r="I385" s="19">
        <v>0</v>
      </c>
      <c r="J385" s="19">
        <v>0</v>
      </c>
      <c r="K385" s="29">
        <v>0</v>
      </c>
      <c r="L385" s="29">
        <v>0</v>
      </c>
      <c r="M385" s="19">
        <v>0</v>
      </c>
    </row>
    <row r="386" spans="1:32" ht="15.75" x14ac:dyDescent="0.25">
      <c r="A386" s="86"/>
      <c r="B386" s="86"/>
      <c r="C386" s="86"/>
      <c r="D386" s="96"/>
      <c r="E386" s="86"/>
      <c r="F386" s="86"/>
      <c r="G386" s="24" t="s">
        <v>3</v>
      </c>
      <c r="H386" s="19">
        <f t="shared" si="56"/>
        <v>0</v>
      </c>
      <c r="I386" s="19">
        <v>0</v>
      </c>
      <c r="J386" s="19">
        <v>0</v>
      </c>
      <c r="K386" s="29">
        <v>0</v>
      </c>
      <c r="L386" s="29">
        <v>0</v>
      </c>
      <c r="M386" s="19">
        <v>0</v>
      </c>
    </row>
    <row r="387" spans="1:32" ht="15.75" x14ac:dyDescent="0.2">
      <c r="A387" s="86"/>
      <c r="B387" s="86"/>
      <c r="C387" s="86"/>
      <c r="D387" s="96"/>
      <c r="E387" s="86"/>
      <c r="F387" s="86"/>
      <c r="G387" s="24" t="s">
        <v>4</v>
      </c>
      <c r="H387" s="19">
        <f t="shared" si="56"/>
        <v>7794.3</v>
      </c>
      <c r="I387" s="19">
        <v>7794.3</v>
      </c>
      <c r="J387" s="19">
        <v>0</v>
      </c>
      <c r="K387" s="19">
        <v>0</v>
      </c>
      <c r="L387" s="19">
        <v>7794.3</v>
      </c>
      <c r="M387" s="19">
        <v>0</v>
      </c>
    </row>
    <row r="388" spans="1:32" ht="15.75" x14ac:dyDescent="0.2">
      <c r="A388" s="86"/>
      <c r="B388" s="86"/>
      <c r="C388" s="86"/>
      <c r="D388" s="96"/>
      <c r="E388" s="86"/>
      <c r="F388" s="86"/>
      <c r="G388" s="24" t="s">
        <v>104</v>
      </c>
      <c r="H388" s="19">
        <f t="shared" si="56"/>
        <v>7752</v>
      </c>
      <c r="I388" s="19">
        <v>7752</v>
      </c>
      <c r="J388" s="19">
        <v>0</v>
      </c>
      <c r="K388" s="19">
        <v>0</v>
      </c>
      <c r="L388" s="19">
        <v>7752</v>
      </c>
      <c r="M388" s="19">
        <v>0</v>
      </c>
    </row>
    <row r="389" spans="1:32" ht="31.5" x14ac:dyDescent="0.2">
      <c r="A389" s="86"/>
      <c r="B389" s="86"/>
      <c r="C389" s="86"/>
      <c r="D389" s="96"/>
      <c r="E389" s="86"/>
      <c r="F389" s="86"/>
      <c r="G389" s="24" t="s">
        <v>105</v>
      </c>
      <c r="H389" s="18">
        <f t="shared" si="56"/>
        <v>7752</v>
      </c>
      <c r="I389" s="18">
        <v>7752</v>
      </c>
      <c r="J389" s="18">
        <v>0</v>
      </c>
      <c r="K389" s="18">
        <v>0</v>
      </c>
      <c r="L389" s="18">
        <v>7752</v>
      </c>
      <c r="M389" s="18">
        <v>0</v>
      </c>
      <c r="AF389" s="2" t="s">
        <v>117</v>
      </c>
    </row>
    <row r="390" spans="1:32" ht="15.75" x14ac:dyDescent="0.2">
      <c r="A390" s="86"/>
      <c r="B390" s="86"/>
      <c r="C390" s="86"/>
      <c r="D390" s="96"/>
      <c r="E390" s="86"/>
      <c r="F390" s="86"/>
      <c r="G390" s="24" t="s">
        <v>30</v>
      </c>
      <c r="H390" s="19">
        <f t="shared" si="56"/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</row>
    <row r="391" spans="1:32" ht="15.75" x14ac:dyDescent="0.2">
      <c r="A391" s="86"/>
      <c r="B391" s="86"/>
      <c r="C391" s="86"/>
      <c r="D391" s="96"/>
      <c r="E391" s="86"/>
      <c r="F391" s="86"/>
      <c r="G391" s="24" t="s">
        <v>31</v>
      </c>
      <c r="H391" s="19">
        <f t="shared" si="56"/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</row>
    <row r="392" spans="1:32" ht="15.75" x14ac:dyDescent="0.2">
      <c r="A392" s="86"/>
      <c r="B392" s="86"/>
      <c r="C392" s="86"/>
      <c r="D392" s="96"/>
      <c r="E392" s="86"/>
      <c r="F392" s="86"/>
      <c r="G392" s="24" t="s">
        <v>32</v>
      </c>
      <c r="H392" s="19">
        <f t="shared" si="56"/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</row>
    <row r="393" spans="1:32" ht="15.75" x14ac:dyDescent="0.2">
      <c r="A393" s="86"/>
      <c r="B393" s="86"/>
      <c r="C393" s="86"/>
      <c r="D393" s="96"/>
      <c r="E393" s="86"/>
      <c r="F393" s="86"/>
      <c r="G393" s="24" t="s">
        <v>33</v>
      </c>
      <c r="H393" s="19">
        <f t="shared" ref="H393" si="57">J393+K393+L393+M393</f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</row>
    <row r="394" spans="1:32" s="32" customFormat="1" ht="20.45" customHeight="1" x14ac:dyDescent="0.2">
      <c r="A394" s="86"/>
      <c r="B394" s="86"/>
      <c r="C394" s="86"/>
      <c r="D394" s="96"/>
      <c r="E394" s="86"/>
      <c r="F394" s="86"/>
      <c r="G394" s="24" t="s">
        <v>196</v>
      </c>
      <c r="H394" s="19">
        <f t="shared" si="56"/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</row>
    <row r="395" spans="1:32" s="32" customFormat="1" ht="20.45" hidden="1" customHeight="1" x14ac:dyDescent="0.2">
      <c r="A395" s="86" t="s">
        <v>129</v>
      </c>
      <c r="B395" s="86" t="s">
        <v>36</v>
      </c>
      <c r="C395" s="93" t="s">
        <v>111</v>
      </c>
      <c r="D395" s="97">
        <v>25000</v>
      </c>
      <c r="E395" s="86">
        <v>2022</v>
      </c>
      <c r="F395" s="86" t="s">
        <v>30</v>
      </c>
      <c r="G395" s="24" t="s">
        <v>71</v>
      </c>
      <c r="H395" s="18">
        <f>H396+H397+H398+H399+H400+H401+H402+H403+H404+H405+H406</f>
        <v>0</v>
      </c>
      <c r="I395" s="18">
        <f>I396+I397+I398+I399+I400+I401+I402+I403+I404+I405+I406</f>
        <v>0</v>
      </c>
      <c r="J395" s="18">
        <v>0</v>
      </c>
      <c r="K395" s="18">
        <f>K396+K397+K398+K399+K400+K401</f>
        <v>0</v>
      </c>
      <c r="L395" s="18">
        <f>L396+L397+L398+L399+L400+L401+L402+L403+L404+L405+L406</f>
        <v>0</v>
      </c>
      <c r="M395" s="18">
        <v>0</v>
      </c>
    </row>
    <row r="396" spans="1:32" s="32" customFormat="1" ht="20.45" hidden="1" customHeight="1" x14ac:dyDescent="0.2">
      <c r="A396" s="86"/>
      <c r="B396" s="86"/>
      <c r="C396" s="94"/>
      <c r="D396" s="97"/>
      <c r="E396" s="86"/>
      <c r="F396" s="86"/>
      <c r="G396" s="24" t="s">
        <v>0</v>
      </c>
      <c r="H396" s="19">
        <f>J396+K396+L396+M396</f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</row>
    <row r="397" spans="1:32" s="32" customFormat="1" ht="20.45" hidden="1" customHeight="1" x14ac:dyDescent="0.2">
      <c r="A397" s="86"/>
      <c r="B397" s="86"/>
      <c r="C397" s="94"/>
      <c r="D397" s="97"/>
      <c r="E397" s="86"/>
      <c r="F397" s="86"/>
      <c r="G397" s="24" t="s">
        <v>5</v>
      </c>
      <c r="H397" s="19">
        <f t="shared" ref="H397:H406" si="58">J397+K397+L397+M397</f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</row>
    <row r="398" spans="1:32" s="32" customFormat="1" ht="20.45" hidden="1" customHeight="1" x14ac:dyDescent="0.2">
      <c r="A398" s="86"/>
      <c r="B398" s="86"/>
      <c r="C398" s="94"/>
      <c r="D398" s="97"/>
      <c r="E398" s="86"/>
      <c r="F398" s="86"/>
      <c r="G398" s="24" t="s">
        <v>1</v>
      </c>
      <c r="H398" s="19">
        <f t="shared" si="58"/>
        <v>0</v>
      </c>
      <c r="I398" s="19">
        <v>0</v>
      </c>
      <c r="J398" s="19">
        <v>0</v>
      </c>
      <c r="K398" s="19">
        <v>0</v>
      </c>
      <c r="L398" s="19">
        <v>0</v>
      </c>
      <c r="M398" s="19">
        <v>0</v>
      </c>
    </row>
    <row r="399" spans="1:32" s="32" customFormat="1" ht="20.45" hidden="1" customHeight="1" x14ac:dyDescent="0.25">
      <c r="A399" s="86"/>
      <c r="B399" s="86"/>
      <c r="C399" s="94"/>
      <c r="D399" s="97"/>
      <c r="E399" s="86"/>
      <c r="F399" s="86"/>
      <c r="G399" s="24" t="s">
        <v>2</v>
      </c>
      <c r="H399" s="19">
        <f t="shared" si="58"/>
        <v>0</v>
      </c>
      <c r="I399" s="19">
        <v>0</v>
      </c>
      <c r="J399" s="19">
        <v>0</v>
      </c>
      <c r="K399" s="29">
        <v>0</v>
      </c>
      <c r="L399" s="29">
        <v>0</v>
      </c>
      <c r="M399" s="19">
        <v>0</v>
      </c>
    </row>
    <row r="400" spans="1:32" s="32" customFormat="1" ht="20.45" hidden="1" customHeight="1" x14ac:dyDescent="0.25">
      <c r="A400" s="86"/>
      <c r="B400" s="86"/>
      <c r="C400" s="94"/>
      <c r="D400" s="97"/>
      <c r="E400" s="86"/>
      <c r="F400" s="86"/>
      <c r="G400" s="24" t="s">
        <v>3</v>
      </c>
      <c r="H400" s="19">
        <f t="shared" si="58"/>
        <v>0</v>
      </c>
      <c r="I400" s="19">
        <v>0</v>
      </c>
      <c r="J400" s="19">
        <v>0</v>
      </c>
      <c r="K400" s="29">
        <v>0</v>
      </c>
      <c r="L400" s="29">
        <v>0</v>
      </c>
      <c r="M400" s="19">
        <v>0</v>
      </c>
    </row>
    <row r="401" spans="1:31" s="32" customFormat="1" ht="20.45" hidden="1" customHeight="1" x14ac:dyDescent="0.2">
      <c r="A401" s="86"/>
      <c r="B401" s="86"/>
      <c r="C401" s="94"/>
      <c r="D401" s="97"/>
      <c r="E401" s="86"/>
      <c r="F401" s="86"/>
      <c r="G401" s="24" t="s">
        <v>4</v>
      </c>
      <c r="H401" s="19">
        <f t="shared" si="58"/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</row>
    <row r="402" spans="1:31" s="32" customFormat="1" ht="20.45" hidden="1" customHeight="1" x14ac:dyDescent="0.2">
      <c r="A402" s="86"/>
      <c r="B402" s="86"/>
      <c r="C402" s="94"/>
      <c r="D402" s="97"/>
      <c r="E402" s="86"/>
      <c r="F402" s="86"/>
      <c r="G402" s="24" t="s">
        <v>23</v>
      </c>
      <c r="H402" s="19">
        <f t="shared" si="58"/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</row>
    <row r="403" spans="1:31" s="32" customFormat="1" ht="20.45" hidden="1" customHeight="1" x14ac:dyDescent="0.2">
      <c r="A403" s="86"/>
      <c r="B403" s="86"/>
      <c r="C403" s="94"/>
      <c r="D403" s="97"/>
      <c r="E403" s="86"/>
      <c r="F403" s="86"/>
      <c r="G403" s="24" t="s">
        <v>30</v>
      </c>
      <c r="H403" s="19">
        <f t="shared" si="58"/>
        <v>0</v>
      </c>
      <c r="I403" s="19">
        <v>0</v>
      </c>
      <c r="J403" s="19">
        <v>0</v>
      </c>
      <c r="K403" s="19">
        <f>23500-23500</f>
        <v>0</v>
      </c>
      <c r="L403" s="19">
        <f>1500-1500</f>
        <v>0</v>
      </c>
      <c r="M403" s="19">
        <v>0</v>
      </c>
    </row>
    <row r="404" spans="1:31" s="32" customFormat="1" ht="20.45" hidden="1" customHeight="1" x14ac:dyDescent="0.2">
      <c r="A404" s="86"/>
      <c r="B404" s="86"/>
      <c r="C404" s="94"/>
      <c r="D404" s="97"/>
      <c r="E404" s="86"/>
      <c r="F404" s="86"/>
      <c r="G404" s="24" t="s">
        <v>31</v>
      </c>
      <c r="H404" s="19">
        <f t="shared" si="58"/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</row>
    <row r="405" spans="1:31" s="32" customFormat="1" ht="20.45" hidden="1" customHeight="1" x14ac:dyDescent="0.2">
      <c r="A405" s="86"/>
      <c r="B405" s="86"/>
      <c r="C405" s="94"/>
      <c r="D405" s="97"/>
      <c r="E405" s="86"/>
      <c r="F405" s="86"/>
      <c r="G405" s="24" t="s">
        <v>32</v>
      </c>
      <c r="H405" s="19">
        <f t="shared" si="58"/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</row>
    <row r="406" spans="1:31" s="32" customFormat="1" ht="20.45" hidden="1" customHeight="1" x14ac:dyDescent="0.2">
      <c r="A406" s="86"/>
      <c r="B406" s="86"/>
      <c r="C406" s="95"/>
      <c r="D406" s="97"/>
      <c r="E406" s="86"/>
      <c r="F406" s="86"/>
      <c r="G406" s="24" t="s">
        <v>33</v>
      </c>
      <c r="H406" s="19">
        <f t="shared" si="58"/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</row>
    <row r="407" spans="1:31" s="32" customFormat="1" ht="110.25" x14ac:dyDescent="0.2">
      <c r="A407" s="86" t="s">
        <v>130</v>
      </c>
      <c r="B407" s="86" t="s">
        <v>113</v>
      </c>
      <c r="C407" s="86" t="s">
        <v>110</v>
      </c>
      <c r="D407" s="97">
        <v>589.1</v>
      </c>
      <c r="E407" s="86" t="s">
        <v>103</v>
      </c>
      <c r="F407" s="86" t="s">
        <v>103</v>
      </c>
      <c r="G407" s="24" t="s">
        <v>71</v>
      </c>
      <c r="H407" s="18">
        <f>H408+H409+H410+H411+H412+H413+H414+H415+H416+H417+H419</f>
        <v>589.1</v>
      </c>
      <c r="I407" s="18">
        <f>I408+I409+I410+I411+I412+I413</f>
        <v>0</v>
      </c>
      <c r="J407" s="18">
        <v>0</v>
      </c>
      <c r="K407" s="18">
        <f>K408+K409+K410+K411+K412+K413</f>
        <v>0</v>
      </c>
      <c r="L407" s="18">
        <f>L408+L409+L410+L411+L412+L413+L414+L415+L416+L417+L419</f>
        <v>589.1</v>
      </c>
      <c r="M407" s="18">
        <v>0</v>
      </c>
    </row>
    <row r="408" spans="1:31" s="32" customFormat="1" ht="15.75" x14ac:dyDescent="0.2">
      <c r="A408" s="86"/>
      <c r="B408" s="86"/>
      <c r="C408" s="86"/>
      <c r="D408" s="97"/>
      <c r="E408" s="86"/>
      <c r="F408" s="86"/>
      <c r="G408" s="24" t="s">
        <v>0</v>
      </c>
      <c r="H408" s="19">
        <f>J408+K408+L408+M408</f>
        <v>0</v>
      </c>
      <c r="I408" s="19">
        <v>0</v>
      </c>
      <c r="J408" s="19">
        <v>0</v>
      </c>
      <c r="K408" s="19">
        <v>0</v>
      </c>
      <c r="L408" s="19">
        <v>0</v>
      </c>
      <c r="M408" s="19">
        <v>0</v>
      </c>
    </row>
    <row r="409" spans="1:31" s="32" customFormat="1" ht="15.75" x14ac:dyDescent="0.2">
      <c r="A409" s="86"/>
      <c r="B409" s="86"/>
      <c r="C409" s="86"/>
      <c r="D409" s="97"/>
      <c r="E409" s="86"/>
      <c r="F409" s="86"/>
      <c r="G409" s="24" t="s">
        <v>5</v>
      </c>
      <c r="H409" s="19">
        <f t="shared" ref="H409:H419" si="59">J409+K409+L409+M409</f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</row>
    <row r="410" spans="1:31" s="32" customFormat="1" ht="15.75" x14ac:dyDescent="0.2">
      <c r="A410" s="86"/>
      <c r="B410" s="86"/>
      <c r="C410" s="86"/>
      <c r="D410" s="97"/>
      <c r="E410" s="86"/>
      <c r="F410" s="86"/>
      <c r="G410" s="24" t="s">
        <v>1</v>
      </c>
      <c r="H410" s="19">
        <f t="shared" si="59"/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</row>
    <row r="411" spans="1:31" s="32" customFormat="1" ht="15.75" x14ac:dyDescent="0.25">
      <c r="A411" s="86"/>
      <c r="B411" s="86"/>
      <c r="C411" s="86"/>
      <c r="D411" s="97"/>
      <c r="E411" s="86"/>
      <c r="F411" s="86"/>
      <c r="G411" s="24" t="s">
        <v>2</v>
      </c>
      <c r="H411" s="19">
        <f t="shared" si="59"/>
        <v>0</v>
      </c>
      <c r="I411" s="19">
        <v>0</v>
      </c>
      <c r="J411" s="19">
        <v>0</v>
      </c>
      <c r="K411" s="29">
        <v>0</v>
      </c>
      <c r="L411" s="29">
        <v>0</v>
      </c>
      <c r="M411" s="19">
        <v>0</v>
      </c>
    </row>
    <row r="412" spans="1:31" s="32" customFormat="1" ht="15.75" x14ac:dyDescent="0.25">
      <c r="A412" s="86"/>
      <c r="B412" s="86"/>
      <c r="C412" s="86"/>
      <c r="D412" s="97"/>
      <c r="E412" s="86"/>
      <c r="F412" s="86"/>
      <c r="G412" s="24" t="s">
        <v>3</v>
      </c>
      <c r="H412" s="19">
        <f t="shared" si="59"/>
        <v>0</v>
      </c>
      <c r="I412" s="19">
        <v>0</v>
      </c>
      <c r="J412" s="19">
        <v>0</v>
      </c>
      <c r="K412" s="29">
        <v>0</v>
      </c>
      <c r="L412" s="29">
        <v>0</v>
      </c>
      <c r="M412" s="19">
        <v>0</v>
      </c>
    </row>
    <row r="413" spans="1:31" s="32" customFormat="1" ht="15.75" x14ac:dyDescent="0.2">
      <c r="A413" s="86"/>
      <c r="B413" s="86"/>
      <c r="C413" s="86"/>
      <c r="D413" s="97"/>
      <c r="E413" s="86"/>
      <c r="F413" s="86"/>
      <c r="G413" s="24" t="s">
        <v>4</v>
      </c>
      <c r="H413" s="19">
        <f t="shared" si="59"/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</row>
    <row r="414" spans="1:31" s="32" customFormat="1" ht="20.25" x14ac:dyDescent="0.3">
      <c r="A414" s="86"/>
      <c r="B414" s="86"/>
      <c r="C414" s="86"/>
      <c r="D414" s="97"/>
      <c r="E414" s="86"/>
      <c r="F414" s="86"/>
      <c r="G414" s="24" t="s">
        <v>23</v>
      </c>
      <c r="H414" s="19">
        <f t="shared" si="59"/>
        <v>589.1</v>
      </c>
      <c r="I414" s="19">
        <v>0</v>
      </c>
      <c r="J414" s="19">
        <v>0</v>
      </c>
      <c r="K414" s="19">
        <v>0</v>
      </c>
      <c r="L414" s="19">
        <v>589.1</v>
      </c>
      <c r="M414" s="19">
        <v>0</v>
      </c>
      <c r="AB414" s="41"/>
      <c r="AC414" s="41"/>
      <c r="AD414" s="41"/>
      <c r="AE414" s="41"/>
    </row>
    <row r="415" spans="1:31" s="32" customFormat="1" ht="15.75" x14ac:dyDescent="0.2">
      <c r="A415" s="86"/>
      <c r="B415" s="86"/>
      <c r="C415" s="86"/>
      <c r="D415" s="97"/>
      <c r="E415" s="86"/>
      <c r="F415" s="86"/>
      <c r="G415" s="24" t="s">
        <v>30</v>
      </c>
      <c r="H415" s="19">
        <f t="shared" si="59"/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</row>
    <row r="416" spans="1:31" s="32" customFormat="1" ht="15.75" x14ac:dyDescent="0.2">
      <c r="A416" s="86"/>
      <c r="B416" s="86"/>
      <c r="C416" s="86"/>
      <c r="D416" s="97"/>
      <c r="E416" s="86"/>
      <c r="F416" s="86"/>
      <c r="G416" s="24" t="s">
        <v>31</v>
      </c>
      <c r="H416" s="19">
        <f t="shared" si="59"/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</row>
    <row r="417" spans="1:13" s="32" customFormat="1" ht="15.75" x14ac:dyDescent="0.2">
      <c r="A417" s="86"/>
      <c r="B417" s="86"/>
      <c r="C417" s="86"/>
      <c r="D417" s="97"/>
      <c r="E417" s="86"/>
      <c r="F417" s="86"/>
      <c r="G417" s="24" t="s">
        <v>32</v>
      </c>
      <c r="H417" s="19">
        <f t="shared" si="59"/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</row>
    <row r="418" spans="1:13" s="32" customFormat="1" ht="15.75" x14ac:dyDescent="0.2">
      <c r="A418" s="86"/>
      <c r="B418" s="86"/>
      <c r="C418" s="86"/>
      <c r="D418" s="97"/>
      <c r="E418" s="86"/>
      <c r="F418" s="86"/>
      <c r="G418" s="24" t="s">
        <v>33</v>
      </c>
      <c r="H418" s="19">
        <f t="shared" ref="H418" si="60">J418+K418+L418+M418</f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</row>
    <row r="419" spans="1:13" s="32" customFormat="1" ht="15.75" x14ac:dyDescent="0.2">
      <c r="A419" s="86"/>
      <c r="B419" s="86"/>
      <c r="C419" s="86"/>
      <c r="D419" s="97"/>
      <c r="E419" s="86"/>
      <c r="F419" s="86"/>
      <c r="G419" s="24" t="s">
        <v>196</v>
      </c>
      <c r="H419" s="19">
        <f t="shared" si="59"/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</row>
    <row r="420" spans="1:13" s="32" customFormat="1" ht="110.25" hidden="1" x14ac:dyDescent="0.2">
      <c r="A420" s="86" t="s">
        <v>125</v>
      </c>
      <c r="B420" s="86" t="s">
        <v>36</v>
      </c>
      <c r="C420" s="86" t="s">
        <v>109</v>
      </c>
      <c r="D420" s="97">
        <v>4000</v>
      </c>
      <c r="E420" s="86">
        <v>2021</v>
      </c>
      <c r="F420" s="86" t="s">
        <v>23</v>
      </c>
      <c r="G420" s="24" t="s">
        <v>71</v>
      </c>
      <c r="H420" s="18">
        <f>H421+H422+H423+H424+H425+H426+H427+H428+H429+H430+H431</f>
        <v>0</v>
      </c>
      <c r="I420" s="18">
        <f>I427</f>
        <v>0</v>
      </c>
      <c r="J420" s="18">
        <v>0</v>
      </c>
      <c r="K420" s="18">
        <f>K421+K422+K423+K424+K425+K426</f>
        <v>0</v>
      </c>
      <c r="L420" s="18">
        <f>L421+L422+L423+L424+L425+L426+L427+L428+L429+L430+L431</f>
        <v>0</v>
      </c>
      <c r="M420" s="18">
        <v>0</v>
      </c>
    </row>
    <row r="421" spans="1:13" s="32" customFormat="1" ht="15.75" hidden="1" x14ac:dyDescent="0.2">
      <c r="A421" s="86"/>
      <c r="B421" s="86"/>
      <c r="C421" s="86"/>
      <c r="D421" s="97"/>
      <c r="E421" s="86"/>
      <c r="F421" s="86"/>
      <c r="G421" s="24" t="s">
        <v>0</v>
      </c>
      <c r="H421" s="19">
        <f>J421+K421+L421+M421</f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</row>
    <row r="422" spans="1:13" s="32" customFormat="1" ht="15.75" hidden="1" x14ac:dyDescent="0.2">
      <c r="A422" s="86"/>
      <c r="B422" s="86"/>
      <c r="C422" s="86"/>
      <c r="D422" s="97"/>
      <c r="E422" s="86"/>
      <c r="F422" s="86"/>
      <c r="G422" s="24" t="s">
        <v>5</v>
      </c>
      <c r="H422" s="19">
        <f t="shared" ref="H422:H431" si="61">J422+K422+L422+M422</f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</row>
    <row r="423" spans="1:13" s="32" customFormat="1" ht="15.75" hidden="1" x14ac:dyDescent="0.2">
      <c r="A423" s="86"/>
      <c r="B423" s="86"/>
      <c r="C423" s="86"/>
      <c r="D423" s="97"/>
      <c r="E423" s="86"/>
      <c r="F423" s="86"/>
      <c r="G423" s="24" t="s">
        <v>1</v>
      </c>
      <c r="H423" s="19">
        <f t="shared" si="61"/>
        <v>0</v>
      </c>
      <c r="I423" s="19">
        <v>0</v>
      </c>
      <c r="J423" s="19">
        <v>0</v>
      </c>
      <c r="K423" s="19">
        <v>0</v>
      </c>
      <c r="L423" s="19">
        <v>0</v>
      </c>
      <c r="M423" s="19">
        <v>0</v>
      </c>
    </row>
    <row r="424" spans="1:13" s="32" customFormat="1" ht="15.75" hidden="1" x14ac:dyDescent="0.25">
      <c r="A424" s="86"/>
      <c r="B424" s="86"/>
      <c r="C424" s="86"/>
      <c r="D424" s="97"/>
      <c r="E424" s="86"/>
      <c r="F424" s="86"/>
      <c r="G424" s="24" t="s">
        <v>2</v>
      </c>
      <c r="H424" s="19">
        <f t="shared" si="61"/>
        <v>0</v>
      </c>
      <c r="I424" s="19">
        <v>0</v>
      </c>
      <c r="J424" s="19">
        <v>0</v>
      </c>
      <c r="K424" s="29">
        <v>0</v>
      </c>
      <c r="L424" s="29">
        <v>0</v>
      </c>
      <c r="M424" s="19">
        <v>0</v>
      </c>
    </row>
    <row r="425" spans="1:13" s="32" customFormat="1" ht="15.75" hidden="1" x14ac:dyDescent="0.25">
      <c r="A425" s="86"/>
      <c r="B425" s="86"/>
      <c r="C425" s="86"/>
      <c r="D425" s="97"/>
      <c r="E425" s="86"/>
      <c r="F425" s="86"/>
      <c r="G425" s="24" t="s">
        <v>3</v>
      </c>
      <c r="H425" s="19">
        <f t="shared" si="61"/>
        <v>0</v>
      </c>
      <c r="I425" s="19">
        <v>0</v>
      </c>
      <c r="J425" s="19">
        <v>0</v>
      </c>
      <c r="K425" s="29">
        <v>0</v>
      </c>
      <c r="L425" s="29">
        <v>0</v>
      </c>
      <c r="M425" s="19">
        <v>0</v>
      </c>
    </row>
    <row r="426" spans="1:13" s="32" customFormat="1" ht="15.75" hidden="1" x14ac:dyDescent="0.2">
      <c r="A426" s="86"/>
      <c r="B426" s="86"/>
      <c r="C426" s="86"/>
      <c r="D426" s="97"/>
      <c r="E426" s="86"/>
      <c r="F426" s="86"/>
      <c r="G426" s="24" t="s">
        <v>4</v>
      </c>
      <c r="H426" s="19">
        <f t="shared" si="61"/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</row>
    <row r="427" spans="1:13" s="32" customFormat="1" ht="15.75" hidden="1" x14ac:dyDescent="0.2">
      <c r="A427" s="86"/>
      <c r="B427" s="86"/>
      <c r="C427" s="86"/>
      <c r="D427" s="97"/>
      <c r="E427" s="86"/>
      <c r="F427" s="86"/>
      <c r="G427" s="24" t="s">
        <v>23</v>
      </c>
      <c r="H427" s="19">
        <f t="shared" si="61"/>
        <v>0</v>
      </c>
      <c r="I427" s="19">
        <f>4000-4000</f>
        <v>0</v>
      </c>
      <c r="J427" s="19">
        <v>0</v>
      </c>
      <c r="K427" s="19">
        <v>0</v>
      </c>
      <c r="L427" s="19">
        <f>4000-4000</f>
        <v>0</v>
      </c>
      <c r="M427" s="19">
        <v>0</v>
      </c>
    </row>
    <row r="428" spans="1:13" s="32" customFormat="1" ht="15.75" hidden="1" x14ac:dyDescent="0.2">
      <c r="A428" s="86"/>
      <c r="B428" s="86"/>
      <c r="C428" s="86"/>
      <c r="D428" s="97"/>
      <c r="E428" s="86"/>
      <c r="F428" s="86"/>
      <c r="G428" s="24" t="s">
        <v>30</v>
      </c>
      <c r="H428" s="19">
        <f t="shared" si="61"/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</row>
    <row r="429" spans="1:13" s="32" customFormat="1" ht="15.75" hidden="1" x14ac:dyDescent="0.2">
      <c r="A429" s="86"/>
      <c r="B429" s="86"/>
      <c r="C429" s="86"/>
      <c r="D429" s="97"/>
      <c r="E429" s="86"/>
      <c r="F429" s="86"/>
      <c r="G429" s="24" t="s">
        <v>31</v>
      </c>
      <c r="H429" s="19">
        <f t="shared" si="61"/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</row>
    <row r="430" spans="1:13" s="32" customFormat="1" ht="15.75" hidden="1" x14ac:dyDescent="0.2">
      <c r="A430" s="86"/>
      <c r="B430" s="86"/>
      <c r="C430" s="86"/>
      <c r="D430" s="97"/>
      <c r="E430" s="86"/>
      <c r="F430" s="86"/>
      <c r="G430" s="24" t="s">
        <v>32</v>
      </c>
      <c r="H430" s="19">
        <f t="shared" si="61"/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</row>
    <row r="431" spans="1:13" s="32" customFormat="1" ht="15.75" hidden="1" x14ac:dyDescent="0.2">
      <c r="A431" s="86"/>
      <c r="B431" s="86"/>
      <c r="C431" s="86"/>
      <c r="D431" s="97"/>
      <c r="E431" s="86"/>
      <c r="F431" s="86"/>
      <c r="G431" s="24" t="s">
        <v>33</v>
      </c>
      <c r="H431" s="19">
        <f t="shared" si="61"/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</row>
    <row r="432" spans="1:13" s="32" customFormat="1" ht="110.25" hidden="1" x14ac:dyDescent="0.2">
      <c r="A432" s="90" t="s">
        <v>191</v>
      </c>
      <c r="B432" s="93" t="s">
        <v>183</v>
      </c>
      <c r="C432" s="86" t="s">
        <v>164</v>
      </c>
      <c r="D432" s="96">
        <v>1304.4000000000001</v>
      </c>
      <c r="E432" s="86" t="s">
        <v>165</v>
      </c>
      <c r="F432" s="86" t="s">
        <v>165</v>
      </c>
      <c r="G432" s="24" t="s">
        <v>71</v>
      </c>
      <c r="H432" s="19">
        <f>H433+H434+H435+H436+H437+H438+H439+H440+H441+H442+H444</f>
        <v>0</v>
      </c>
      <c r="I432" s="19">
        <f>I433+I434+I435+I436+I437+I438+I439+I440+I441+I442+I444</f>
        <v>0</v>
      </c>
      <c r="J432" s="19">
        <f t="shared" ref="J432:M432" si="62">J433+J434+J435+J436+J437+J438+J439+J440+J441+J442+J444</f>
        <v>0</v>
      </c>
      <c r="K432" s="19">
        <f t="shared" si="62"/>
        <v>0</v>
      </c>
      <c r="L432" s="19">
        <f t="shared" si="62"/>
        <v>0</v>
      </c>
      <c r="M432" s="19">
        <f t="shared" si="62"/>
        <v>0</v>
      </c>
    </row>
    <row r="433" spans="1:13" s="32" customFormat="1" ht="15.75" hidden="1" x14ac:dyDescent="0.2">
      <c r="A433" s="91"/>
      <c r="B433" s="94"/>
      <c r="C433" s="86"/>
      <c r="D433" s="96"/>
      <c r="E433" s="86"/>
      <c r="F433" s="86"/>
      <c r="G433" s="24" t="s">
        <v>0</v>
      </c>
      <c r="H433" s="19">
        <f>J433+K433+L433+M433</f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</row>
    <row r="434" spans="1:13" s="32" customFormat="1" ht="15.75" hidden="1" x14ac:dyDescent="0.2">
      <c r="A434" s="91"/>
      <c r="B434" s="94"/>
      <c r="C434" s="86"/>
      <c r="D434" s="96"/>
      <c r="E434" s="86"/>
      <c r="F434" s="86"/>
      <c r="G434" s="24" t="s">
        <v>5</v>
      </c>
      <c r="H434" s="19">
        <f t="shared" ref="H434" si="63">J434+K434+L434+M434</f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</row>
    <row r="435" spans="1:13" s="32" customFormat="1" ht="15.75" hidden="1" x14ac:dyDescent="0.2">
      <c r="A435" s="91"/>
      <c r="B435" s="94"/>
      <c r="C435" s="86"/>
      <c r="D435" s="96"/>
      <c r="E435" s="86"/>
      <c r="F435" s="86"/>
      <c r="G435" s="24" t="s">
        <v>1</v>
      </c>
      <c r="H435" s="19">
        <f>J435+K435+L435+M435</f>
        <v>0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</row>
    <row r="436" spans="1:13" s="32" customFormat="1" ht="15.75" hidden="1" x14ac:dyDescent="0.2">
      <c r="A436" s="91"/>
      <c r="B436" s="94"/>
      <c r="C436" s="86"/>
      <c r="D436" s="96"/>
      <c r="E436" s="86"/>
      <c r="F436" s="86"/>
      <c r="G436" s="24" t="s">
        <v>2</v>
      </c>
      <c r="H436" s="19">
        <f t="shared" ref="H436:H437" si="64">J436+K436+L436+M436</f>
        <v>0</v>
      </c>
      <c r="I436" s="19">
        <v>0</v>
      </c>
      <c r="J436" s="19">
        <v>0</v>
      </c>
      <c r="K436" s="19">
        <v>0</v>
      </c>
      <c r="L436" s="19">
        <v>0</v>
      </c>
      <c r="M436" s="19">
        <v>0</v>
      </c>
    </row>
    <row r="437" spans="1:13" s="32" customFormat="1" ht="15.75" hidden="1" x14ac:dyDescent="0.2">
      <c r="A437" s="91"/>
      <c r="B437" s="94"/>
      <c r="C437" s="86"/>
      <c r="D437" s="96"/>
      <c r="E437" s="86"/>
      <c r="F437" s="86"/>
      <c r="G437" s="24" t="s">
        <v>3</v>
      </c>
      <c r="H437" s="19">
        <f t="shared" si="64"/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</row>
    <row r="438" spans="1:13" s="32" customFormat="1" ht="15.75" hidden="1" x14ac:dyDescent="0.2">
      <c r="A438" s="91"/>
      <c r="B438" s="94"/>
      <c r="C438" s="86"/>
      <c r="D438" s="96"/>
      <c r="E438" s="86"/>
      <c r="F438" s="86"/>
      <c r="G438" s="24" t="s">
        <v>4</v>
      </c>
      <c r="H438" s="19">
        <f>J438+K438+L438+M438</f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</row>
    <row r="439" spans="1:13" s="32" customFormat="1" ht="15.75" hidden="1" x14ac:dyDescent="0.2">
      <c r="A439" s="91"/>
      <c r="B439" s="94"/>
      <c r="C439" s="86"/>
      <c r="D439" s="96"/>
      <c r="E439" s="86"/>
      <c r="F439" s="86"/>
      <c r="G439" s="24" t="s">
        <v>23</v>
      </c>
      <c r="H439" s="19">
        <f t="shared" ref="H439:H444" si="65">J439+K439+L439+M439</f>
        <v>0</v>
      </c>
      <c r="I439" s="19">
        <v>0</v>
      </c>
      <c r="J439" s="19">
        <v>0</v>
      </c>
      <c r="K439" s="19">
        <v>0</v>
      </c>
      <c r="L439" s="19">
        <v>0</v>
      </c>
      <c r="M439" s="19">
        <v>0</v>
      </c>
    </row>
    <row r="440" spans="1:13" s="32" customFormat="1" ht="15.75" hidden="1" x14ac:dyDescent="0.2">
      <c r="A440" s="91"/>
      <c r="B440" s="94"/>
      <c r="C440" s="86"/>
      <c r="D440" s="96"/>
      <c r="E440" s="86"/>
      <c r="F440" s="86"/>
      <c r="G440" s="24" t="s">
        <v>30</v>
      </c>
      <c r="H440" s="19">
        <f t="shared" si="65"/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</row>
    <row r="441" spans="1:13" s="32" customFormat="1" ht="15.75" hidden="1" x14ac:dyDescent="0.2">
      <c r="A441" s="91"/>
      <c r="B441" s="94"/>
      <c r="C441" s="86"/>
      <c r="D441" s="96"/>
      <c r="E441" s="86"/>
      <c r="F441" s="86"/>
      <c r="G441" s="24" t="s">
        <v>31</v>
      </c>
      <c r="H441" s="19">
        <f t="shared" si="65"/>
        <v>0</v>
      </c>
      <c r="I441" s="19">
        <v>0</v>
      </c>
      <c r="J441" s="19">
        <v>0</v>
      </c>
      <c r="K441" s="19">
        <v>0</v>
      </c>
      <c r="L441" s="19">
        <f>1574.3-269.9-1304.4</f>
        <v>0</v>
      </c>
      <c r="M441" s="19">
        <v>0</v>
      </c>
    </row>
    <row r="442" spans="1:13" s="32" customFormat="1" ht="15.75" hidden="1" x14ac:dyDescent="0.2">
      <c r="A442" s="91"/>
      <c r="B442" s="94"/>
      <c r="C442" s="86"/>
      <c r="D442" s="96"/>
      <c r="E442" s="86"/>
      <c r="F442" s="86"/>
      <c r="G442" s="24" t="s">
        <v>32</v>
      </c>
      <c r="H442" s="19">
        <f t="shared" si="65"/>
        <v>0</v>
      </c>
      <c r="I442" s="19">
        <v>0</v>
      </c>
      <c r="J442" s="19">
        <v>0</v>
      </c>
      <c r="K442" s="19">
        <v>0</v>
      </c>
      <c r="L442" s="19">
        <v>0</v>
      </c>
      <c r="M442" s="19">
        <v>0</v>
      </c>
    </row>
    <row r="443" spans="1:13" s="32" customFormat="1" ht="15.75" hidden="1" x14ac:dyDescent="0.2">
      <c r="A443" s="91"/>
      <c r="B443" s="94"/>
      <c r="C443" s="86"/>
      <c r="D443" s="96"/>
      <c r="E443" s="86"/>
      <c r="F443" s="86"/>
      <c r="G443" s="24" t="s">
        <v>33</v>
      </c>
      <c r="H443" s="19">
        <f t="shared" ref="H443" si="66">J443+K443+L443+M443</f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</row>
    <row r="444" spans="1:13" s="32" customFormat="1" ht="15.75" hidden="1" x14ac:dyDescent="0.2">
      <c r="A444" s="92"/>
      <c r="B444" s="95"/>
      <c r="C444" s="86"/>
      <c r="D444" s="96"/>
      <c r="E444" s="86"/>
      <c r="F444" s="86"/>
      <c r="G444" s="24" t="s">
        <v>196</v>
      </c>
      <c r="H444" s="19">
        <f t="shared" si="65"/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</row>
    <row r="445" spans="1:13" s="32" customFormat="1" ht="110.25" x14ac:dyDescent="0.2">
      <c r="A445" s="86" t="s">
        <v>131</v>
      </c>
      <c r="B445" s="86" t="s">
        <v>176</v>
      </c>
      <c r="C445" s="86" t="s">
        <v>178</v>
      </c>
      <c r="D445" s="97">
        <v>39704.199999999997</v>
      </c>
      <c r="E445" s="86" t="s">
        <v>146</v>
      </c>
      <c r="F445" s="86" t="s">
        <v>177</v>
      </c>
      <c r="G445" s="24" t="s">
        <v>71</v>
      </c>
      <c r="H445" s="19">
        <f t="shared" ref="H445:M445" si="67">H446+H447+H448+H449+H450+H451+H452+H453+H455+H456+H459</f>
        <v>54593.8</v>
      </c>
      <c r="I445" s="19">
        <f t="shared" si="67"/>
        <v>24917.599999999999</v>
      </c>
      <c r="J445" s="19">
        <f t="shared" si="67"/>
        <v>0</v>
      </c>
      <c r="K445" s="19">
        <f t="shared" si="67"/>
        <v>0</v>
      </c>
      <c r="L445" s="19">
        <f t="shared" si="67"/>
        <v>54593.8</v>
      </c>
      <c r="M445" s="19">
        <f t="shared" si="67"/>
        <v>0</v>
      </c>
    </row>
    <row r="446" spans="1:13" s="32" customFormat="1" ht="15.75" x14ac:dyDescent="0.2">
      <c r="A446" s="86"/>
      <c r="B446" s="86"/>
      <c r="C446" s="86"/>
      <c r="D446" s="97"/>
      <c r="E446" s="86"/>
      <c r="F446" s="86"/>
      <c r="G446" s="24" t="s">
        <v>0</v>
      </c>
      <c r="H446" s="19">
        <f>J446+K446+L446+M446</f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</row>
    <row r="447" spans="1:13" s="32" customFormat="1" ht="15.75" x14ac:dyDescent="0.2">
      <c r="A447" s="86"/>
      <c r="B447" s="86"/>
      <c r="C447" s="86"/>
      <c r="D447" s="97"/>
      <c r="E447" s="86"/>
      <c r="F447" s="86"/>
      <c r="G447" s="24" t="s">
        <v>5</v>
      </c>
      <c r="H447" s="19">
        <f t="shared" ref="H447:H450" si="68">J447+K447+L447+M447</f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</row>
    <row r="448" spans="1:13" s="32" customFormat="1" ht="15.75" x14ac:dyDescent="0.2">
      <c r="A448" s="86"/>
      <c r="B448" s="86"/>
      <c r="C448" s="86"/>
      <c r="D448" s="97"/>
      <c r="E448" s="86"/>
      <c r="F448" s="86"/>
      <c r="G448" s="24" t="s">
        <v>1</v>
      </c>
      <c r="H448" s="19">
        <f>J448+K448+L448+M448</f>
        <v>0</v>
      </c>
      <c r="I448" s="19">
        <v>0</v>
      </c>
      <c r="J448" s="19">
        <v>0</v>
      </c>
      <c r="K448" s="19">
        <v>0</v>
      </c>
      <c r="L448" s="19">
        <v>0</v>
      </c>
      <c r="M448" s="19">
        <v>0</v>
      </c>
    </row>
    <row r="449" spans="1:13" s="32" customFormat="1" ht="15.75" x14ac:dyDescent="0.25">
      <c r="A449" s="86"/>
      <c r="B449" s="86"/>
      <c r="C449" s="86"/>
      <c r="D449" s="97"/>
      <c r="E449" s="86"/>
      <c r="F449" s="86"/>
      <c r="G449" s="24" t="s">
        <v>2</v>
      </c>
      <c r="H449" s="19">
        <f t="shared" si="68"/>
        <v>0</v>
      </c>
      <c r="I449" s="19">
        <v>0</v>
      </c>
      <c r="J449" s="19">
        <v>0</v>
      </c>
      <c r="K449" s="29">
        <v>0</v>
      </c>
      <c r="L449" s="29">
        <v>0</v>
      </c>
      <c r="M449" s="19">
        <v>0</v>
      </c>
    </row>
    <row r="450" spans="1:13" s="32" customFormat="1" ht="15.75" x14ac:dyDescent="0.25">
      <c r="A450" s="86"/>
      <c r="B450" s="86"/>
      <c r="C450" s="86"/>
      <c r="D450" s="97"/>
      <c r="E450" s="86"/>
      <c r="F450" s="86"/>
      <c r="G450" s="24" t="s">
        <v>3</v>
      </c>
      <c r="H450" s="19">
        <f t="shared" si="68"/>
        <v>0</v>
      </c>
      <c r="I450" s="19">
        <v>0</v>
      </c>
      <c r="J450" s="19">
        <v>0</v>
      </c>
      <c r="K450" s="29">
        <v>0</v>
      </c>
      <c r="L450" s="29">
        <v>0</v>
      </c>
      <c r="M450" s="19">
        <v>0</v>
      </c>
    </row>
    <row r="451" spans="1:13" s="32" customFormat="1" ht="15.75" x14ac:dyDescent="0.2">
      <c r="A451" s="86"/>
      <c r="B451" s="86"/>
      <c r="C451" s="86"/>
      <c r="D451" s="97"/>
      <c r="E451" s="86"/>
      <c r="F451" s="86"/>
      <c r="G451" s="24" t="s">
        <v>4</v>
      </c>
      <c r="H451" s="19">
        <f>J451+K451+L451+M451</f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</row>
    <row r="452" spans="1:13" s="32" customFormat="1" ht="15.75" x14ac:dyDescent="0.2">
      <c r="A452" s="86"/>
      <c r="B452" s="86"/>
      <c r="C452" s="86"/>
      <c r="D452" s="97"/>
      <c r="E452" s="86"/>
      <c r="F452" s="86"/>
      <c r="G452" s="24" t="s">
        <v>23</v>
      </c>
      <c r="H452" s="19">
        <f t="shared" ref="H452:H459" si="69">J452+K452+L452+M452</f>
        <v>2648</v>
      </c>
      <c r="I452" s="19">
        <v>2648</v>
      </c>
      <c r="J452" s="19">
        <v>0</v>
      </c>
      <c r="K452" s="19">
        <v>0</v>
      </c>
      <c r="L452" s="19">
        <v>2648</v>
      </c>
      <c r="M452" s="19">
        <v>0</v>
      </c>
    </row>
    <row r="453" spans="1:13" s="32" customFormat="1" ht="31.5" x14ac:dyDescent="0.2">
      <c r="A453" s="86"/>
      <c r="B453" s="86"/>
      <c r="C453" s="86"/>
      <c r="D453" s="97"/>
      <c r="E453" s="86"/>
      <c r="F453" s="86"/>
      <c r="G453" s="24" t="s">
        <v>139</v>
      </c>
      <c r="H453" s="19">
        <f>J453+K453+L453+M453</f>
        <v>1101.0999999999999</v>
      </c>
      <c r="I453" s="19">
        <v>1668.6</v>
      </c>
      <c r="J453" s="19">
        <v>0</v>
      </c>
      <c r="K453" s="19">
        <v>0</v>
      </c>
      <c r="L453" s="19">
        <f>1668.6-567.5</f>
        <v>1101.0999999999999</v>
      </c>
      <c r="M453" s="19">
        <v>0</v>
      </c>
    </row>
    <row r="454" spans="1:13" s="32" customFormat="1" ht="45" x14ac:dyDescent="0.2">
      <c r="A454" s="86"/>
      <c r="B454" s="86"/>
      <c r="C454" s="86"/>
      <c r="D454" s="97"/>
      <c r="E454" s="86"/>
      <c r="F454" s="86"/>
      <c r="G454" s="20" t="s">
        <v>80</v>
      </c>
      <c r="H454" s="19">
        <f>L454</f>
        <v>1101.0999999999999</v>
      </c>
      <c r="I454" s="19">
        <f>H454</f>
        <v>1101.0999999999999</v>
      </c>
      <c r="J454" s="19">
        <v>0</v>
      </c>
      <c r="K454" s="19">
        <v>0</v>
      </c>
      <c r="L454" s="19">
        <f>L453</f>
        <v>1101.0999999999999</v>
      </c>
      <c r="M454" s="19">
        <v>0</v>
      </c>
    </row>
    <row r="455" spans="1:13" s="32" customFormat="1" ht="15.75" x14ac:dyDescent="0.2">
      <c r="A455" s="86"/>
      <c r="B455" s="86"/>
      <c r="C455" s="86"/>
      <c r="D455" s="97"/>
      <c r="E455" s="86"/>
      <c r="F455" s="86"/>
      <c r="G455" s="24" t="s">
        <v>31</v>
      </c>
      <c r="H455" s="19">
        <f t="shared" si="69"/>
        <v>30659.7</v>
      </c>
      <c r="I455" s="19">
        <v>416</v>
      </c>
      <c r="J455" s="19">
        <v>0</v>
      </c>
      <c r="K455" s="19">
        <v>0</v>
      </c>
      <c r="L455" s="19">
        <v>30659.7</v>
      </c>
      <c r="M455" s="19">
        <v>0</v>
      </c>
    </row>
    <row r="456" spans="1:13" s="32" customFormat="1" ht="15.75" x14ac:dyDescent="0.2">
      <c r="A456" s="86"/>
      <c r="B456" s="86"/>
      <c r="C456" s="86"/>
      <c r="D456" s="97"/>
      <c r="E456" s="86"/>
      <c r="F456" s="86"/>
      <c r="G456" s="24" t="s">
        <v>220</v>
      </c>
      <c r="H456" s="72">
        <f t="shared" si="69"/>
        <v>20185</v>
      </c>
      <c r="I456" s="72">
        <f>H456</f>
        <v>20185</v>
      </c>
      <c r="J456" s="19">
        <v>0</v>
      </c>
      <c r="K456" s="19">
        <v>0</v>
      </c>
      <c r="L456" s="72">
        <v>20185</v>
      </c>
      <c r="M456" s="19">
        <v>0</v>
      </c>
    </row>
    <row r="457" spans="1:13" s="32" customFormat="1" ht="47.25" x14ac:dyDescent="0.2">
      <c r="A457" s="86"/>
      <c r="B457" s="86"/>
      <c r="C457" s="86"/>
      <c r="D457" s="97"/>
      <c r="E457" s="86"/>
      <c r="F457" s="86"/>
      <c r="G457" s="73" t="s">
        <v>77</v>
      </c>
      <c r="H457" s="74">
        <f>L457</f>
        <v>20185</v>
      </c>
      <c r="I457" s="74">
        <f>L457</f>
        <v>20185</v>
      </c>
      <c r="J457" s="74">
        <v>0</v>
      </c>
      <c r="K457" s="74">
        <v>0</v>
      </c>
      <c r="L457" s="74">
        <v>20185</v>
      </c>
      <c r="M457" s="74">
        <v>0</v>
      </c>
    </row>
    <row r="458" spans="1:13" s="32" customFormat="1" ht="15.75" x14ac:dyDescent="0.2">
      <c r="A458" s="86"/>
      <c r="B458" s="86"/>
      <c r="C458" s="86"/>
      <c r="D458" s="97"/>
      <c r="E458" s="86"/>
      <c r="F458" s="86"/>
      <c r="G458" s="24" t="s">
        <v>33</v>
      </c>
      <c r="H458" s="19">
        <f t="shared" ref="H458" si="70">J458+K458+L458+M458</f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</row>
    <row r="459" spans="1:13" s="32" customFormat="1" ht="15.75" x14ac:dyDescent="0.2">
      <c r="A459" s="86"/>
      <c r="B459" s="86"/>
      <c r="C459" s="86"/>
      <c r="D459" s="97"/>
      <c r="E459" s="86"/>
      <c r="F459" s="86"/>
      <c r="G459" s="24" t="s">
        <v>196</v>
      </c>
      <c r="H459" s="19">
        <f t="shared" si="69"/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</row>
    <row r="460" spans="1:13" s="32" customFormat="1" ht="98.25" customHeight="1" x14ac:dyDescent="0.2">
      <c r="A460" s="86" t="s">
        <v>132</v>
      </c>
      <c r="B460" s="86" t="s">
        <v>83</v>
      </c>
      <c r="C460" s="86" t="s">
        <v>83</v>
      </c>
      <c r="D460" s="97">
        <v>251.1</v>
      </c>
      <c r="E460" s="86" t="s">
        <v>103</v>
      </c>
      <c r="F460" s="86" t="s">
        <v>103</v>
      </c>
      <c r="G460" s="24" t="s">
        <v>71</v>
      </c>
      <c r="H460" s="19">
        <f>H461+H462+H463+H464+H465+H466+H467+H468+H469+H470+H472</f>
        <v>251.1</v>
      </c>
      <c r="I460" s="19">
        <f>I461+I462+I463+I464+I465+I466+I467+I468+I469+I470+I472</f>
        <v>0</v>
      </c>
      <c r="J460" s="19">
        <f t="shared" ref="J460:M460" si="71">J461+J462+J463+J464+J465+J466+J467+J468+J469+J470+J472</f>
        <v>0</v>
      </c>
      <c r="K460" s="19">
        <f t="shared" si="71"/>
        <v>0</v>
      </c>
      <c r="L460" s="19">
        <f t="shared" si="71"/>
        <v>251.1</v>
      </c>
      <c r="M460" s="19">
        <f t="shared" si="71"/>
        <v>0</v>
      </c>
    </row>
    <row r="461" spans="1:13" s="32" customFormat="1" ht="15.75" x14ac:dyDescent="0.2">
      <c r="A461" s="86"/>
      <c r="B461" s="86"/>
      <c r="C461" s="86"/>
      <c r="D461" s="97"/>
      <c r="E461" s="86"/>
      <c r="F461" s="86"/>
      <c r="G461" s="24" t="s">
        <v>0</v>
      </c>
      <c r="H461" s="19">
        <f>J461+K461+L461+M461</f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</row>
    <row r="462" spans="1:13" s="32" customFormat="1" ht="15.75" x14ac:dyDescent="0.2">
      <c r="A462" s="86"/>
      <c r="B462" s="86"/>
      <c r="C462" s="86"/>
      <c r="D462" s="97"/>
      <c r="E462" s="86"/>
      <c r="F462" s="86"/>
      <c r="G462" s="24" t="s">
        <v>5</v>
      </c>
      <c r="H462" s="19">
        <f t="shared" ref="H462:H465" si="72">J462+K462+L462+M462</f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</row>
    <row r="463" spans="1:13" s="32" customFormat="1" ht="15.75" x14ac:dyDescent="0.2">
      <c r="A463" s="86"/>
      <c r="B463" s="86"/>
      <c r="C463" s="86"/>
      <c r="D463" s="97"/>
      <c r="E463" s="86"/>
      <c r="F463" s="86"/>
      <c r="G463" s="24" t="s">
        <v>1</v>
      </c>
      <c r="H463" s="19">
        <f>J463+K463+L463+M463</f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</row>
    <row r="464" spans="1:13" s="32" customFormat="1" ht="15.75" x14ac:dyDescent="0.2">
      <c r="A464" s="86"/>
      <c r="B464" s="86"/>
      <c r="C464" s="86"/>
      <c r="D464" s="97"/>
      <c r="E464" s="86"/>
      <c r="F464" s="86"/>
      <c r="G464" s="24" t="s">
        <v>2</v>
      </c>
      <c r="H464" s="19">
        <f t="shared" si="72"/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</row>
    <row r="465" spans="1:13" s="32" customFormat="1" ht="15.75" x14ac:dyDescent="0.2">
      <c r="A465" s="86"/>
      <c r="B465" s="86"/>
      <c r="C465" s="86"/>
      <c r="D465" s="97"/>
      <c r="E465" s="86"/>
      <c r="F465" s="86"/>
      <c r="G465" s="24" t="s">
        <v>3</v>
      </c>
      <c r="H465" s="19">
        <f t="shared" si="72"/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</row>
    <row r="466" spans="1:13" s="32" customFormat="1" ht="15.75" x14ac:dyDescent="0.2">
      <c r="A466" s="86"/>
      <c r="B466" s="86"/>
      <c r="C466" s="86"/>
      <c r="D466" s="97"/>
      <c r="E466" s="86"/>
      <c r="F466" s="86"/>
      <c r="G466" s="24" t="s">
        <v>4</v>
      </c>
      <c r="H466" s="19">
        <f>J466+K466+L466+M466</f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</row>
    <row r="467" spans="1:13" s="32" customFormat="1" ht="15.75" x14ac:dyDescent="0.2">
      <c r="A467" s="86"/>
      <c r="B467" s="86"/>
      <c r="C467" s="86"/>
      <c r="D467" s="97"/>
      <c r="E467" s="86"/>
      <c r="F467" s="86"/>
      <c r="G467" s="24" t="s">
        <v>23</v>
      </c>
      <c r="H467" s="19">
        <f t="shared" ref="H467:H472" si="73">J467+K467+L467+M467</f>
        <v>251.1</v>
      </c>
      <c r="I467" s="19">
        <v>0</v>
      </c>
      <c r="J467" s="19">
        <v>0</v>
      </c>
      <c r="K467" s="19">
        <v>0</v>
      </c>
      <c r="L467" s="19">
        <f>451-199.9</f>
        <v>251.1</v>
      </c>
      <c r="M467" s="19">
        <v>0</v>
      </c>
    </row>
    <row r="468" spans="1:13" s="32" customFormat="1" ht="15.75" x14ac:dyDescent="0.2">
      <c r="A468" s="86"/>
      <c r="B468" s="86"/>
      <c r="C468" s="86"/>
      <c r="D468" s="97"/>
      <c r="E468" s="86"/>
      <c r="F468" s="86"/>
      <c r="G468" s="24" t="s">
        <v>30</v>
      </c>
      <c r="H468" s="19">
        <f t="shared" si="73"/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</row>
    <row r="469" spans="1:13" s="32" customFormat="1" ht="15.75" x14ac:dyDescent="0.2">
      <c r="A469" s="86"/>
      <c r="B469" s="86"/>
      <c r="C469" s="86"/>
      <c r="D469" s="97"/>
      <c r="E469" s="86"/>
      <c r="F469" s="86"/>
      <c r="G469" s="24" t="s">
        <v>31</v>
      </c>
      <c r="H469" s="19">
        <f t="shared" si="73"/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</row>
    <row r="470" spans="1:13" s="32" customFormat="1" ht="15.75" x14ac:dyDescent="0.2">
      <c r="A470" s="86"/>
      <c r="B470" s="86"/>
      <c r="C470" s="86"/>
      <c r="D470" s="97"/>
      <c r="E470" s="86"/>
      <c r="F470" s="86"/>
      <c r="G470" s="24" t="s">
        <v>32</v>
      </c>
      <c r="H470" s="19">
        <f t="shared" si="73"/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</row>
    <row r="471" spans="1:13" s="32" customFormat="1" ht="15.75" x14ac:dyDescent="0.2">
      <c r="A471" s="86"/>
      <c r="B471" s="93"/>
      <c r="C471" s="86"/>
      <c r="D471" s="97"/>
      <c r="E471" s="86"/>
      <c r="F471" s="86"/>
      <c r="G471" s="24" t="s">
        <v>33</v>
      </c>
      <c r="H471" s="19">
        <f t="shared" ref="H471" si="74">J471+K471+L471+M471</f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</row>
    <row r="472" spans="1:13" s="32" customFormat="1" ht="15.75" x14ac:dyDescent="0.2">
      <c r="A472" s="86"/>
      <c r="B472" s="93"/>
      <c r="C472" s="86"/>
      <c r="D472" s="97"/>
      <c r="E472" s="86"/>
      <c r="F472" s="86"/>
      <c r="G472" s="24" t="s">
        <v>196</v>
      </c>
      <c r="H472" s="19">
        <f t="shared" si="73"/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</row>
    <row r="473" spans="1:13" s="32" customFormat="1" ht="102" customHeight="1" x14ac:dyDescent="0.2">
      <c r="A473" s="90" t="s">
        <v>179</v>
      </c>
      <c r="B473" s="42"/>
      <c r="C473" s="42"/>
      <c r="D473" s="43"/>
      <c r="E473" s="42"/>
      <c r="F473" s="42" t="s">
        <v>158</v>
      </c>
      <c r="G473" s="24" t="s">
        <v>71</v>
      </c>
      <c r="H473" s="19">
        <f>H474+H475+H476+H477+H478+H479+H480+H481+H482+H483+H485</f>
        <v>1269013.2</v>
      </c>
      <c r="I473" s="19">
        <f>I474+I475+I476+I477+I478+I479+I480+I481+I482+I483+I485</f>
        <v>70944.100000000006</v>
      </c>
      <c r="J473" s="19">
        <f t="shared" ref="J473:M473" si="75">J474+J475+J476+J477+J478+J479+J480+J481+J482+J483+J485</f>
        <v>0</v>
      </c>
      <c r="K473" s="19">
        <f>K474+K475+K476+K477+K478+K479+K480+K481+K482+K483+K485</f>
        <v>1256323.1000000001</v>
      </c>
      <c r="L473" s="19">
        <f t="shared" si="75"/>
        <v>12690.1</v>
      </c>
      <c r="M473" s="19">
        <f t="shared" si="75"/>
        <v>0</v>
      </c>
    </row>
    <row r="474" spans="1:13" s="32" customFormat="1" ht="15.75" x14ac:dyDescent="0.2">
      <c r="A474" s="91"/>
      <c r="B474" s="88"/>
      <c r="C474" s="44"/>
      <c r="D474" s="45"/>
      <c r="E474" s="44"/>
      <c r="F474" s="46"/>
      <c r="G474" s="24" t="s">
        <v>0</v>
      </c>
      <c r="H474" s="19">
        <f>J474+K474+L474+M474</f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</row>
    <row r="475" spans="1:13" s="32" customFormat="1" ht="15.75" x14ac:dyDescent="0.2">
      <c r="A475" s="91"/>
      <c r="B475" s="88"/>
      <c r="C475" s="47"/>
      <c r="D475" s="48"/>
      <c r="E475" s="47"/>
      <c r="F475" s="47"/>
      <c r="G475" s="24" t="s">
        <v>5</v>
      </c>
      <c r="H475" s="19">
        <f t="shared" ref="H475" si="76">J475+K475+L475+M475</f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0</v>
      </c>
    </row>
    <row r="476" spans="1:13" s="32" customFormat="1" ht="15.75" x14ac:dyDescent="0.2">
      <c r="A476" s="91"/>
      <c r="B476" s="115"/>
      <c r="C476" s="115"/>
      <c r="D476" s="124"/>
      <c r="E476" s="115"/>
      <c r="F476" s="115"/>
      <c r="G476" s="24" t="s">
        <v>1</v>
      </c>
      <c r="H476" s="19">
        <f>J476+K476+L476+M476</f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</row>
    <row r="477" spans="1:13" s="32" customFormat="1" ht="15.75" x14ac:dyDescent="0.2">
      <c r="A477" s="91"/>
      <c r="B477" s="115"/>
      <c r="C477" s="115"/>
      <c r="D477" s="124"/>
      <c r="E477" s="115"/>
      <c r="F477" s="115"/>
      <c r="G477" s="24" t="s">
        <v>2</v>
      </c>
      <c r="H477" s="19">
        <f t="shared" ref="H477:H478" si="77">J477+K477+L477+M477</f>
        <v>0</v>
      </c>
      <c r="I477" s="19">
        <v>0</v>
      </c>
      <c r="J477" s="19">
        <v>0</v>
      </c>
      <c r="K477" s="19">
        <v>0</v>
      </c>
      <c r="L477" s="19">
        <v>0</v>
      </c>
      <c r="M477" s="19">
        <v>0</v>
      </c>
    </row>
    <row r="478" spans="1:13" s="32" customFormat="1" ht="15.75" x14ac:dyDescent="0.2">
      <c r="A478" s="91"/>
      <c r="B478" s="115"/>
      <c r="C478" s="49"/>
      <c r="D478" s="114"/>
      <c r="E478" s="115"/>
      <c r="F478" s="115"/>
      <c r="G478" s="24" t="s">
        <v>3</v>
      </c>
      <c r="H478" s="19">
        <f t="shared" si="77"/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</row>
    <row r="479" spans="1:13" s="32" customFormat="1" ht="15.75" x14ac:dyDescent="0.2">
      <c r="A479" s="91"/>
      <c r="B479" s="115"/>
      <c r="C479" s="49"/>
      <c r="D479" s="114"/>
      <c r="E479" s="115"/>
      <c r="F479" s="115"/>
      <c r="G479" s="24" t="s">
        <v>4</v>
      </c>
      <c r="H479" s="19">
        <f>J479+K479+L479+M479</f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</row>
    <row r="480" spans="1:13" s="32" customFormat="1" ht="15.75" x14ac:dyDescent="0.2">
      <c r="A480" s="91"/>
      <c r="B480" s="47"/>
      <c r="C480" s="44"/>
      <c r="D480" s="48"/>
      <c r="E480" s="47"/>
      <c r="F480" s="47"/>
      <c r="G480" s="24" t="s">
        <v>23</v>
      </c>
      <c r="H480" s="19">
        <f t="shared" ref="H480:H485" si="78">J480+K480+L480+M480</f>
        <v>0</v>
      </c>
      <c r="I480" s="19">
        <v>0</v>
      </c>
      <c r="J480" s="19">
        <v>0</v>
      </c>
      <c r="K480" s="19">
        <v>0</v>
      </c>
      <c r="L480" s="19">
        <v>0</v>
      </c>
      <c r="M480" s="19">
        <v>0</v>
      </c>
    </row>
    <row r="481" spans="1:13" s="32" customFormat="1" ht="15.75" x14ac:dyDescent="0.2">
      <c r="A481" s="91"/>
      <c r="B481" s="115"/>
      <c r="C481" s="115"/>
      <c r="D481" s="114"/>
      <c r="E481" s="115"/>
      <c r="F481" s="115"/>
      <c r="G481" s="24" t="s">
        <v>30</v>
      </c>
      <c r="H481" s="19">
        <f>J481+K481+L481+M481</f>
        <v>429013.19999999995</v>
      </c>
      <c r="I481" s="19">
        <f>I494+I507</f>
        <v>70944.100000000006</v>
      </c>
      <c r="J481" s="19">
        <v>0</v>
      </c>
      <c r="K481" s="19">
        <f t="shared" ref="K481:L483" si="79">K494+K507</f>
        <v>424723.1</v>
      </c>
      <c r="L481" s="19">
        <f t="shared" si="79"/>
        <v>4290.1000000000004</v>
      </c>
      <c r="M481" s="19">
        <v>0</v>
      </c>
    </row>
    <row r="482" spans="1:13" s="32" customFormat="1" ht="15.75" x14ac:dyDescent="0.2">
      <c r="A482" s="91"/>
      <c r="B482" s="115"/>
      <c r="C482" s="115"/>
      <c r="D482" s="114"/>
      <c r="E482" s="115"/>
      <c r="F482" s="115"/>
      <c r="G482" s="24" t="s">
        <v>31</v>
      </c>
      <c r="H482" s="19">
        <f t="shared" si="78"/>
        <v>840000</v>
      </c>
      <c r="I482" s="19">
        <f>I495+I508</f>
        <v>0</v>
      </c>
      <c r="J482" s="19">
        <v>0</v>
      </c>
      <c r="K482" s="19">
        <f t="shared" si="79"/>
        <v>831600</v>
      </c>
      <c r="L482" s="19">
        <f t="shared" si="79"/>
        <v>8400</v>
      </c>
      <c r="M482" s="19">
        <v>0</v>
      </c>
    </row>
    <row r="483" spans="1:13" s="32" customFormat="1" ht="15.75" x14ac:dyDescent="0.2">
      <c r="A483" s="91"/>
      <c r="B483" s="115"/>
      <c r="C483" s="115"/>
      <c r="D483" s="114"/>
      <c r="E483" s="115"/>
      <c r="F483" s="115"/>
      <c r="G483" s="24" t="s">
        <v>32</v>
      </c>
      <c r="H483" s="19">
        <f t="shared" si="78"/>
        <v>0</v>
      </c>
      <c r="I483" s="19">
        <f>I496+I509</f>
        <v>0</v>
      </c>
      <c r="J483" s="19">
        <v>0</v>
      </c>
      <c r="K483" s="19">
        <f t="shared" si="79"/>
        <v>0</v>
      </c>
      <c r="L483" s="19">
        <f t="shared" si="79"/>
        <v>0</v>
      </c>
      <c r="M483" s="19">
        <v>0</v>
      </c>
    </row>
    <row r="484" spans="1:13" s="32" customFormat="1" ht="15.75" x14ac:dyDescent="0.2">
      <c r="A484" s="91"/>
      <c r="B484" s="115"/>
      <c r="C484" s="115"/>
      <c r="D484" s="114"/>
      <c r="E484" s="115"/>
      <c r="F484" s="115"/>
      <c r="G484" s="24" t="s">
        <v>33</v>
      </c>
      <c r="H484" s="19">
        <f t="shared" ref="H484" si="80">J484+K484+L484+M484</f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</row>
    <row r="485" spans="1:13" s="32" customFormat="1" ht="15.75" x14ac:dyDescent="0.2">
      <c r="A485" s="92"/>
      <c r="B485" s="125"/>
      <c r="C485" s="125"/>
      <c r="D485" s="126"/>
      <c r="E485" s="125"/>
      <c r="F485" s="125"/>
      <c r="G485" s="24" t="s">
        <v>196</v>
      </c>
      <c r="H485" s="19">
        <f t="shared" si="78"/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</row>
    <row r="486" spans="1:13" s="32" customFormat="1" ht="100.5" customHeight="1" x14ac:dyDescent="0.2">
      <c r="A486" s="90" t="s">
        <v>133</v>
      </c>
      <c r="B486" s="87" t="s">
        <v>134</v>
      </c>
      <c r="C486" s="87" t="s">
        <v>116</v>
      </c>
      <c r="D486" s="108">
        <v>1200000</v>
      </c>
      <c r="E486" s="87" t="s">
        <v>103</v>
      </c>
      <c r="F486" s="50" t="s">
        <v>159</v>
      </c>
      <c r="G486" s="24" t="s">
        <v>71</v>
      </c>
      <c r="H486" s="19">
        <f>H487+H488+H489+H490+H491+H492+H493+H494+H495+H496+H498</f>
        <v>1200000</v>
      </c>
      <c r="I486" s="19">
        <f>I487+I488+I489+I490+I491+I492+I493+I494+I495+I496+I498</f>
        <v>70944.100000000006</v>
      </c>
      <c r="J486" s="19">
        <f t="shared" ref="J486:M486" si="81">J487+J488+J489+J490+J491+J492+J493+J494+J495+J496+J498</f>
        <v>0</v>
      </c>
      <c r="K486" s="19">
        <f t="shared" si="81"/>
        <v>1188000</v>
      </c>
      <c r="L486" s="19">
        <f t="shared" si="81"/>
        <v>12000</v>
      </c>
      <c r="M486" s="19">
        <f t="shared" si="81"/>
        <v>0</v>
      </c>
    </row>
    <row r="487" spans="1:13" s="32" customFormat="1" ht="18" customHeight="1" x14ac:dyDescent="0.2">
      <c r="A487" s="91"/>
      <c r="B487" s="88"/>
      <c r="C487" s="88"/>
      <c r="D487" s="109"/>
      <c r="E487" s="88"/>
      <c r="F487" s="49"/>
      <c r="G487" s="24" t="s">
        <v>0</v>
      </c>
      <c r="H487" s="19">
        <f>J487+K487+L487+M487</f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</row>
    <row r="488" spans="1:13" s="32" customFormat="1" ht="18" customHeight="1" x14ac:dyDescent="0.2">
      <c r="A488" s="91"/>
      <c r="B488" s="88"/>
      <c r="C488" s="88"/>
      <c r="D488" s="109"/>
      <c r="E488" s="88"/>
      <c r="F488" s="49"/>
      <c r="G488" s="24" t="s">
        <v>5</v>
      </c>
      <c r="H488" s="19">
        <f t="shared" ref="H488" si="82">J488+K488+L488+M488</f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</row>
    <row r="489" spans="1:13" s="32" customFormat="1" ht="18" customHeight="1" x14ac:dyDescent="0.2">
      <c r="A489" s="91"/>
      <c r="B489" s="88"/>
      <c r="C489" s="88"/>
      <c r="D489" s="109"/>
      <c r="E489" s="88"/>
      <c r="F489" s="49"/>
      <c r="G489" s="24" t="s">
        <v>1</v>
      </c>
      <c r="H489" s="19">
        <f>J489+K489+L489+M489</f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</row>
    <row r="490" spans="1:13" s="32" customFormat="1" ht="18" customHeight="1" x14ac:dyDescent="0.2">
      <c r="A490" s="91"/>
      <c r="B490" s="88"/>
      <c r="C490" s="88"/>
      <c r="D490" s="109"/>
      <c r="E490" s="88"/>
      <c r="F490" s="49"/>
      <c r="G490" s="24" t="s">
        <v>2</v>
      </c>
      <c r="H490" s="19">
        <f t="shared" ref="H490:H491" si="83">J490+K490+L490+M490</f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</row>
    <row r="491" spans="1:13" s="32" customFormat="1" ht="18" customHeight="1" x14ac:dyDescent="0.2">
      <c r="A491" s="91"/>
      <c r="B491" s="88"/>
      <c r="C491" s="88"/>
      <c r="D491" s="109"/>
      <c r="E491" s="88"/>
      <c r="F491" s="49"/>
      <c r="G491" s="24" t="s">
        <v>3</v>
      </c>
      <c r="H491" s="19">
        <f t="shared" si="83"/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</row>
    <row r="492" spans="1:13" s="32" customFormat="1" ht="18" customHeight="1" x14ac:dyDescent="0.2">
      <c r="A492" s="91"/>
      <c r="B492" s="88"/>
      <c r="C492" s="88"/>
      <c r="D492" s="109"/>
      <c r="E492" s="88"/>
      <c r="F492" s="49"/>
      <c r="G492" s="24" t="s">
        <v>4</v>
      </c>
      <c r="H492" s="19">
        <f>J492+K492+L492+M492</f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</row>
    <row r="493" spans="1:13" s="32" customFormat="1" ht="18" customHeight="1" x14ac:dyDescent="0.2">
      <c r="A493" s="91"/>
      <c r="B493" s="88"/>
      <c r="C493" s="88"/>
      <c r="D493" s="109"/>
      <c r="E493" s="88"/>
      <c r="F493" s="49"/>
      <c r="G493" s="24" t="s">
        <v>23</v>
      </c>
      <c r="H493" s="19">
        <f t="shared" ref="H493:H498" si="84">J493+K493+L493+M493</f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</row>
    <row r="494" spans="1:13" s="32" customFormat="1" ht="18" customHeight="1" x14ac:dyDescent="0.2">
      <c r="A494" s="91"/>
      <c r="B494" s="88"/>
      <c r="C494" s="88"/>
      <c r="D494" s="109"/>
      <c r="E494" s="88"/>
      <c r="F494" s="49"/>
      <c r="G494" s="24" t="s">
        <v>30</v>
      </c>
      <c r="H494" s="19">
        <f t="shared" si="84"/>
        <v>360000</v>
      </c>
      <c r="I494" s="19">
        <v>70944.100000000006</v>
      </c>
      <c r="J494" s="19">
        <v>0</v>
      </c>
      <c r="K494" s="19">
        <v>356400</v>
      </c>
      <c r="L494" s="19">
        <v>3600</v>
      </c>
      <c r="M494" s="19">
        <v>0</v>
      </c>
    </row>
    <row r="495" spans="1:13" s="32" customFormat="1" ht="18" customHeight="1" x14ac:dyDescent="0.2">
      <c r="A495" s="91"/>
      <c r="B495" s="88"/>
      <c r="C495" s="88"/>
      <c r="D495" s="109"/>
      <c r="E495" s="88"/>
      <c r="F495" s="49"/>
      <c r="G495" s="24" t="s">
        <v>31</v>
      </c>
      <c r="H495" s="19">
        <f t="shared" si="84"/>
        <v>840000</v>
      </c>
      <c r="I495" s="19">
        <v>0</v>
      </c>
      <c r="J495" s="19">
        <v>0</v>
      </c>
      <c r="K495" s="19">
        <v>831600</v>
      </c>
      <c r="L495" s="19">
        <v>8400</v>
      </c>
      <c r="M495" s="19">
        <v>0</v>
      </c>
    </row>
    <row r="496" spans="1:13" s="32" customFormat="1" ht="18" customHeight="1" x14ac:dyDescent="0.2">
      <c r="A496" s="91"/>
      <c r="B496" s="88"/>
      <c r="C496" s="88"/>
      <c r="D496" s="109"/>
      <c r="E496" s="88"/>
      <c r="F496" s="49"/>
      <c r="G496" s="24" t="s">
        <v>32</v>
      </c>
      <c r="H496" s="19">
        <f t="shared" si="84"/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</row>
    <row r="497" spans="1:33" s="32" customFormat="1" ht="18" customHeight="1" x14ac:dyDescent="0.2">
      <c r="A497" s="91"/>
      <c r="B497" s="88"/>
      <c r="C497" s="88"/>
      <c r="D497" s="109"/>
      <c r="E497" s="88"/>
      <c r="F497" s="49"/>
      <c r="G497" s="24" t="s">
        <v>33</v>
      </c>
      <c r="H497" s="19">
        <f t="shared" ref="H497" si="85">J497+K497+L497+M497</f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</row>
    <row r="498" spans="1:33" s="32" customFormat="1" ht="18" customHeight="1" x14ac:dyDescent="0.2">
      <c r="A498" s="92"/>
      <c r="B498" s="89"/>
      <c r="C498" s="89"/>
      <c r="D498" s="110"/>
      <c r="E498" s="89"/>
      <c r="F498" s="51"/>
      <c r="G498" s="24" t="s">
        <v>196</v>
      </c>
      <c r="H498" s="19">
        <f t="shared" si="84"/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</row>
    <row r="499" spans="1:33" s="32" customFormat="1" ht="100.5" customHeight="1" x14ac:dyDescent="0.2">
      <c r="A499" s="90" t="s">
        <v>138</v>
      </c>
      <c r="B499" s="93" t="s">
        <v>127</v>
      </c>
      <c r="C499" s="87" t="s">
        <v>142</v>
      </c>
      <c r="D499" s="108">
        <v>69012.899999999994</v>
      </c>
      <c r="E499" s="87" t="s">
        <v>146</v>
      </c>
      <c r="F499" s="87" t="s">
        <v>146</v>
      </c>
      <c r="G499" s="24" t="s">
        <v>71</v>
      </c>
      <c r="H499" s="19">
        <f>H500+H501+H502+H503+H504+H505+H506+H507+H508+H509+H511</f>
        <v>69013.200000000012</v>
      </c>
      <c r="I499" s="19">
        <f>I500+I501+I502+I503+I504+I505+I506+I507+I508+I509+I511</f>
        <v>0</v>
      </c>
      <c r="J499" s="19">
        <f t="shared" ref="J499:M499" si="86">J500+J501+J502+J503+J504+J505+J506+J507+J508+J509+J511</f>
        <v>0</v>
      </c>
      <c r="K499" s="19">
        <f t="shared" si="86"/>
        <v>68323.100000000006</v>
      </c>
      <c r="L499" s="19">
        <f t="shared" si="86"/>
        <v>690.1</v>
      </c>
      <c r="M499" s="19">
        <f t="shared" si="86"/>
        <v>0</v>
      </c>
      <c r="AG499" s="32" t="s">
        <v>128</v>
      </c>
    </row>
    <row r="500" spans="1:33" s="32" customFormat="1" ht="15.75" x14ac:dyDescent="0.2">
      <c r="A500" s="91"/>
      <c r="B500" s="94"/>
      <c r="C500" s="88"/>
      <c r="D500" s="109"/>
      <c r="E500" s="88"/>
      <c r="F500" s="88"/>
      <c r="G500" s="24" t="s">
        <v>0</v>
      </c>
      <c r="H500" s="19">
        <f>J500+K500+L500+M500</f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</row>
    <row r="501" spans="1:33" s="32" customFormat="1" ht="15.75" x14ac:dyDescent="0.2">
      <c r="A501" s="91"/>
      <c r="B501" s="94"/>
      <c r="C501" s="88"/>
      <c r="D501" s="109"/>
      <c r="E501" s="88"/>
      <c r="F501" s="88"/>
      <c r="G501" s="24" t="s">
        <v>5</v>
      </c>
      <c r="H501" s="19">
        <f t="shared" ref="H501" si="87">J501+K501+L501+M501</f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</row>
    <row r="502" spans="1:33" s="32" customFormat="1" ht="15.75" x14ac:dyDescent="0.2">
      <c r="A502" s="91"/>
      <c r="B502" s="94"/>
      <c r="C502" s="88"/>
      <c r="D502" s="109"/>
      <c r="E502" s="88"/>
      <c r="F502" s="88"/>
      <c r="G502" s="24" t="s">
        <v>1</v>
      </c>
      <c r="H502" s="19">
        <f>J502+K502+L502+M502</f>
        <v>0</v>
      </c>
      <c r="I502" s="19">
        <v>0</v>
      </c>
      <c r="J502" s="19">
        <v>0</v>
      </c>
      <c r="K502" s="19">
        <v>0</v>
      </c>
      <c r="L502" s="19">
        <v>0</v>
      </c>
      <c r="M502" s="19">
        <v>0</v>
      </c>
    </row>
    <row r="503" spans="1:33" s="32" customFormat="1" ht="15.75" x14ac:dyDescent="0.2">
      <c r="A503" s="91"/>
      <c r="B503" s="94"/>
      <c r="C503" s="88"/>
      <c r="D503" s="109"/>
      <c r="E503" s="88"/>
      <c r="F503" s="88"/>
      <c r="G503" s="24" t="s">
        <v>2</v>
      </c>
      <c r="H503" s="19">
        <f t="shared" ref="H503:H504" si="88">J503+K503+L503+M503</f>
        <v>0</v>
      </c>
      <c r="I503" s="19">
        <v>0</v>
      </c>
      <c r="J503" s="19">
        <v>0</v>
      </c>
      <c r="K503" s="19">
        <v>0</v>
      </c>
      <c r="L503" s="19">
        <v>0</v>
      </c>
      <c r="M503" s="19">
        <v>0</v>
      </c>
    </row>
    <row r="504" spans="1:33" s="32" customFormat="1" ht="15.75" x14ac:dyDescent="0.2">
      <c r="A504" s="91"/>
      <c r="B504" s="94"/>
      <c r="C504" s="88"/>
      <c r="D504" s="109"/>
      <c r="E504" s="88"/>
      <c r="F504" s="88"/>
      <c r="G504" s="24" t="s">
        <v>3</v>
      </c>
      <c r="H504" s="19">
        <f t="shared" si="88"/>
        <v>0</v>
      </c>
      <c r="I504" s="19">
        <v>0</v>
      </c>
      <c r="J504" s="19">
        <v>0</v>
      </c>
      <c r="K504" s="19">
        <v>0</v>
      </c>
      <c r="L504" s="19">
        <v>0</v>
      </c>
      <c r="M504" s="19">
        <v>0</v>
      </c>
    </row>
    <row r="505" spans="1:33" s="32" customFormat="1" ht="15.75" x14ac:dyDescent="0.2">
      <c r="A505" s="91"/>
      <c r="B505" s="94"/>
      <c r="C505" s="88"/>
      <c r="D505" s="109"/>
      <c r="E505" s="88"/>
      <c r="F505" s="88"/>
      <c r="G505" s="24" t="s">
        <v>4</v>
      </c>
      <c r="H505" s="19">
        <f>J505+K505+L505+M505</f>
        <v>0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</row>
    <row r="506" spans="1:33" s="32" customFormat="1" ht="15.75" x14ac:dyDescent="0.2">
      <c r="A506" s="91"/>
      <c r="B506" s="94"/>
      <c r="C506" s="88"/>
      <c r="D506" s="109"/>
      <c r="E506" s="88"/>
      <c r="F506" s="88"/>
      <c r="G506" s="24" t="s">
        <v>23</v>
      </c>
      <c r="H506" s="19">
        <f t="shared" ref="H506:H511" si="89">J506+K506+L506+M506</f>
        <v>0</v>
      </c>
      <c r="I506" s="19">
        <v>0</v>
      </c>
      <c r="J506" s="19">
        <v>0</v>
      </c>
      <c r="K506" s="19">
        <v>0</v>
      </c>
      <c r="L506" s="19">
        <v>0</v>
      </c>
      <c r="M506" s="19">
        <v>0</v>
      </c>
    </row>
    <row r="507" spans="1:33" s="32" customFormat="1" ht="15.75" x14ac:dyDescent="0.2">
      <c r="A507" s="91"/>
      <c r="B507" s="94"/>
      <c r="C507" s="88"/>
      <c r="D507" s="109"/>
      <c r="E507" s="88"/>
      <c r="F507" s="88"/>
      <c r="G507" s="24" t="s">
        <v>30</v>
      </c>
      <c r="H507" s="19">
        <f t="shared" si="89"/>
        <v>69013.200000000012</v>
      </c>
      <c r="I507" s="19">
        <v>0</v>
      </c>
      <c r="J507" s="19">
        <v>0</v>
      </c>
      <c r="K507" s="19">
        <f>68322.8+2-1.7</f>
        <v>68323.100000000006</v>
      </c>
      <c r="L507" s="19">
        <v>690.1</v>
      </c>
      <c r="M507" s="19">
        <v>0</v>
      </c>
    </row>
    <row r="508" spans="1:33" s="32" customFormat="1" ht="15.75" x14ac:dyDescent="0.2">
      <c r="A508" s="91"/>
      <c r="B508" s="94"/>
      <c r="C508" s="88"/>
      <c r="D508" s="109"/>
      <c r="E508" s="88"/>
      <c r="F508" s="88"/>
      <c r="G508" s="24" t="s">
        <v>31</v>
      </c>
      <c r="H508" s="19">
        <f t="shared" si="89"/>
        <v>0</v>
      </c>
      <c r="I508" s="19">
        <v>0</v>
      </c>
      <c r="J508" s="19">
        <v>0</v>
      </c>
      <c r="K508" s="19">
        <v>0</v>
      </c>
      <c r="L508" s="19">
        <v>0</v>
      </c>
      <c r="M508" s="19">
        <v>0</v>
      </c>
    </row>
    <row r="509" spans="1:33" s="32" customFormat="1" ht="15.75" x14ac:dyDescent="0.2">
      <c r="A509" s="91"/>
      <c r="B509" s="94"/>
      <c r="C509" s="88"/>
      <c r="D509" s="109"/>
      <c r="E509" s="88"/>
      <c r="F509" s="88"/>
      <c r="G509" s="24" t="s">
        <v>32</v>
      </c>
      <c r="H509" s="19">
        <f t="shared" si="89"/>
        <v>0</v>
      </c>
      <c r="I509" s="19">
        <v>0</v>
      </c>
      <c r="J509" s="19">
        <v>0</v>
      </c>
      <c r="K509" s="19">
        <v>0</v>
      </c>
      <c r="L509" s="19">
        <v>0</v>
      </c>
      <c r="M509" s="19">
        <v>0</v>
      </c>
    </row>
    <row r="510" spans="1:33" s="32" customFormat="1" ht="15.75" x14ac:dyDescent="0.2">
      <c r="A510" s="91"/>
      <c r="B510" s="94"/>
      <c r="C510" s="88"/>
      <c r="D510" s="109"/>
      <c r="E510" s="88"/>
      <c r="F510" s="88"/>
      <c r="G510" s="24" t="s">
        <v>33</v>
      </c>
      <c r="H510" s="19">
        <f t="shared" ref="H510" si="90">J510+K510+L510+M510</f>
        <v>0</v>
      </c>
      <c r="I510" s="19">
        <v>0</v>
      </c>
      <c r="J510" s="19">
        <v>0</v>
      </c>
      <c r="K510" s="19">
        <v>0</v>
      </c>
      <c r="L510" s="19">
        <v>0</v>
      </c>
      <c r="M510" s="19">
        <v>0</v>
      </c>
    </row>
    <row r="511" spans="1:33" s="32" customFormat="1" ht="15.75" x14ac:dyDescent="0.2">
      <c r="A511" s="92"/>
      <c r="B511" s="95"/>
      <c r="C511" s="89"/>
      <c r="D511" s="110"/>
      <c r="E511" s="89"/>
      <c r="F511" s="89"/>
      <c r="G511" s="24" t="s">
        <v>196</v>
      </c>
      <c r="H511" s="19">
        <f t="shared" si="89"/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</row>
    <row r="512" spans="1:33" s="32" customFormat="1" ht="95.25" customHeight="1" x14ac:dyDescent="0.2">
      <c r="A512" s="93" t="s">
        <v>144</v>
      </c>
      <c r="B512" s="87"/>
      <c r="C512" s="87"/>
      <c r="D512" s="108"/>
      <c r="E512" s="87"/>
      <c r="F512" s="87"/>
      <c r="G512" s="24" t="s">
        <v>71</v>
      </c>
      <c r="H512" s="19">
        <f>H513+H514+H515+H516+H517+H518+H519+H520+H521+H522+H524</f>
        <v>2577072.7000000002</v>
      </c>
      <c r="I512" s="19">
        <f>I513+I514+I515+I516+I517+I518+I519+I520+I521+I522+I524</f>
        <v>0</v>
      </c>
      <c r="J512" s="19">
        <f t="shared" ref="J512:M512" si="91">J513+J514+J515+J516+J517+J518+J519+J520+J521+J522+J524</f>
        <v>0</v>
      </c>
      <c r="K512" s="19">
        <f t="shared" si="91"/>
        <v>2551302</v>
      </c>
      <c r="L512" s="19">
        <f t="shared" si="91"/>
        <v>25770.7</v>
      </c>
      <c r="M512" s="19">
        <f t="shared" si="91"/>
        <v>0</v>
      </c>
    </row>
    <row r="513" spans="1:33" s="32" customFormat="1" ht="15.75" x14ac:dyDescent="0.2">
      <c r="A513" s="94"/>
      <c r="B513" s="88"/>
      <c r="C513" s="88"/>
      <c r="D513" s="109"/>
      <c r="E513" s="88"/>
      <c r="F513" s="88"/>
      <c r="G513" s="24" t="s">
        <v>0</v>
      </c>
      <c r="H513" s="19">
        <f>J513+K513+L513+M513</f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</row>
    <row r="514" spans="1:33" s="32" customFormat="1" ht="15.75" x14ac:dyDescent="0.2">
      <c r="A514" s="94"/>
      <c r="B514" s="88"/>
      <c r="C514" s="88"/>
      <c r="D514" s="109"/>
      <c r="E514" s="88"/>
      <c r="F514" s="88"/>
      <c r="G514" s="24" t="s">
        <v>5</v>
      </c>
      <c r="H514" s="19">
        <f t="shared" ref="H514" si="92">J514+K514+L514+M514</f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</row>
    <row r="515" spans="1:33" s="32" customFormat="1" ht="15.75" x14ac:dyDescent="0.2">
      <c r="A515" s="94"/>
      <c r="B515" s="88"/>
      <c r="C515" s="88"/>
      <c r="D515" s="109"/>
      <c r="E515" s="88"/>
      <c r="F515" s="88"/>
      <c r="G515" s="24" t="s">
        <v>1</v>
      </c>
      <c r="H515" s="19">
        <f>J515+K515+L515+M515</f>
        <v>0</v>
      </c>
      <c r="I515" s="19">
        <v>0</v>
      </c>
      <c r="J515" s="19">
        <v>0</v>
      </c>
      <c r="K515" s="19">
        <v>0</v>
      </c>
      <c r="L515" s="19">
        <v>0</v>
      </c>
      <c r="M515" s="19">
        <v>0</v>
      </c>
    </row>
    <row r="516" spans="1:33" s="32" customFormat="1" ht="15.75" x14ac:dyDescent="0.2">
      <c r="A516" s="94"/>
      <c r="B516" s="88"/>
      <c r="C516" s="88"/>
      <c r="D516" s="109"/>
      <c r="E516" s="88"/>
      <c r="F516" s="88"/>
      <c r="G516" s="24" t="s">
        <v>2</v>
      </c>
      <c r="H516" s="19">
        <f t="shared" ref="H516:H517" si="93">J516+K516+L516+M516</f>
        <v>0</v>
      </c>
      <c r="I516" s="19">
        <v>0</v>
      </c>
      <c r="J516" s="19">
        <v>0</v>
      </c>
      <c r="K516" s="19">
        <v>0</v>
      </c>
      <c r="L516" s="19">
        <v>0</v>
      </c>
      <c r="M516" s="19">
        <v>0</v>
      </c>
    </row>
    <row r="517" spans="1:33" s="32" customFormat="1" ht="15.75" x14ac:dyDescent="0.2">
      <c r="A517" s="94"/>
      <c r="B517" s="88"/>
      <c r="C517" s="88"/>
      <c r="D517" s="109"/>
      <c r="E517" s="88"/>
      <c r="F517" s="88"/>
      <c r="G517" s="24" t="s">
        <v>3</v>
      </c>
      <c r="H517" s="19">
        <f t="shared" si="93"/>
        <v>0</v>
      </c>
      <c r="I517" s="19">
        <v>0</v>
      </c>
      <c r="J517" s="19">
        <v>0</v>
      </c>
      <c r="K517" s="19">
        <v>0</v>
      </c>
      <c r="L517" s="19">
        <v>0</v>
      </c>
      <c r="M517" s="19">
        <v>0</v>
      </c>
    </row>
    <row r="518" spans="1:33" s="32" customFormat="1" ht="15.75" x14ac:dyDescent="0.2">
      <c r="A518" s="94"/>
      <c r="B518" s="88"/>
      <c r="C518" s="88"/>
      <c r="D518" s="109"/>
      <c r="E518" s="88"/>
      <c r="F518" s="88"/>
      <c r="G518" s="24" t="s">
        <v>4</v>
      </c>
      <c r="H518" s="19">
        <f>J518+K518+L518+M518</f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</row>
    <row r="519" spans="1:33" s="32" customFormat="1" ht="15.75" x14ac:dyDescent="0.2">
      <c r="A519" s="94"/>
      <c r="B519" s="88"/>
      <c r="C519" s="88"/>
      <c r="D519" s="109"/>
      <c r="E519" s="88"/>
      <c r="F519" s="88"/>
      <c r="G519" s="24" t="s">
        <v>23</v>
      </c>
      <c r="H519" s="19">
        <f t="shared" ref="H519:H524" si="94">J519+K519+L519+M519</f>
        <v>0</v>
      </c>
      <c r="I519" s="19">
        <v>0</v>
      </c>
      <c r="J519" s="19">
        <v>0</v>
      </c>
      <c r="K519" s="19">
        <v>0</v>
      </c>
      <c r="L519" s="19">
        <v>0</v>
      </c>
      <c r="M519" s="19">
        <v>0</v>
      </c>
    </row>
    <row r="520" spans="1:33" s="32" customFormat="1" ht="15.75" x14ac:dyDescent="0.2">
      <c r="A520" s="94"/>
      <c r="B520" s="88"/>
      <c r="C520" s="88"/>
      <c r="D520" s="109"/>
      <c r="E520" s="88"/>
      <c r="F520" s="88"/>
      <c r="G520" s="24" t="s">
        <v>30</v>
      </c>
      <c r="H520" s="19">
        <f>J520+K520+L520+M520</f>
        <v>808080.8</v>
      </c>
      <c r="I520" s="19">
        <v>0</v>
      </c>
      <c r="J520" s="19">
        <v>0</v>
      </c>
      <c r="K520" s="19">
        <f>K533</f>
        <v>800000</v>
      </c>
      <c r="L520" s="19">
        <f>L533</f>
        <v>8080.8</v>
      </c>
      <c r="M520" s="19">
        <v>0</v>
      </c>
    </row>
    <row r="521" spans="1:33" s="32" customFormat="1" ht="15.75" x14ac:dyDescent="0.2">
      <c r="A521" s="94"/>
      <c r="B521" s="88"/>
      <c r="C521" s="88"/>
      <c r="D521" s="109"/>
      <c r="E521" s="88"/>
      <c r="F521" s="88"/>
      <c r="G521" s="24" t="s">
        <v>31</v>
      </c>
      <c r="H521" s="19">
        <f t="shared" si="94"/>
        <v>1768991.9</v>
      </c>
      <c r="I521" s="19">
        <v>0</v>
      </c>
      <c r="J521" s="19">
        <v>0</v>
      </c>
      <c r="K521" s="19">
        <f>K534</f>
        <v>1751302</v>
      </c>
      <c r="L521" s="19">
        <f>L534</f>
        <v>17689.900000000001</v>
      </c>
      <c r="M521" s="19">
        <v>0</v>
      </c>
    </row>
    <row r="522" spans="1:33" s="32" customFormat="1" ht="15.75" x14ac:dyDescent="0.2">
      <c r="A522" s="94"/>
      <c r="B522" s="88"/>
      <c r="C522" s="88"/>
      <c r="D522" s="109"/>
      <c r="E522" s="88"/>
      <c r="F522" s="88"/>
      <c r="G522" s="24" t="s">
        <v>32</v>
      </c>
      <c r="H522" s="19">
        <f t="shared" si="94"/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  <c r="AG522" s="52"/>
    </row>
    <row r="523" spans="1:33" s="32" customFormat="1" ht="15.75" x14ac:dyDescent="0.2">
      <c r="A523" s="94"/>
      <c r="B523" s="88"/>
      <c r="C523" s="88"/>
      <c r="D523" s="109"/>
      <c r="E523" s="88"/>
      <c r="F523" s="88"/>
      <c r="G523" s="24" t="s">
        <v>33</v>
      </c>
      <c r="H523" s="19">
        <f t="shared" ref="H523" si="95">J523+K523+L523+M523</f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  <c r="AG523" s="52"/>
    </row>
    <row r="524" spans="1:33" s="32" customFormat="1" ht="15.75" x14ac:dyDescent="0.2">
      <c r="A524" s="95"/>
      <c r="B524" s="89"/>
      <c r="C524" s="89"/>
      <c r="D524" s="110"/>
      <c r="E524" s="89"/>
      <c r="F524" s="89"/>
      <c r="G524" s="24" t="s">
        <v>196</v>
      </c>
      <c r="H524" s="19">
        <f t="shared" si="94"/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</row>
    <row r="525" spans="1:33" s="32" customFormat="1" ht="101.25" customHeight="1" x14ac:dyDescent="0.2">
      <c r="A525" s="93" t="s">
        <v>143</v>
      </c>
      <c r="B525" s="87" t="s">
        <v>122</v>
      </c>
      <c r="C525" s="87" t="s">
        <v>119</v>
      </c>
      <c r="D525" s="108">
        <v>2577072.7000000002</v>
      </c>
      <c r="E525" s="87" t="s">
        <v>103</v>
      </c>
      <c r="F525" s="87" t="s">
        <v>160</v>
      </c>
      <c r="G525" s="24" t="s">
        <v>71</v>
      </c>
      <c r="H525" s="19">
        <f>H526+H527+H528+H529+H530+H531+H532+H533+H534+H535+H537</f>
        <v>2577072.7000000002</v>
      </c>
      <c r="I525" s="19">
        <f>I526+I527+I528+I529+I530+I531+I532+I533+I534+I535+I537</f>
        <v>0</v>
      </c>
      <c r="J525" s="19">
        <f t="shared" ref="J525:M525" si="96">J526+J527+J528+J529+J530+J531+J532+J533+J534+J535+J537</f>
        <v>0</v>
      </c>
      <c r="K525" s="19">
        <f>K526+K527+K528+K529+K530+K531+K532+K533+K534+K535+K537</f>
        <v>2551302</v>
      </c>
      <c r="L525" s="19">
        <f t="shared" si="96"/>
        <v>25770.7</v>
      </c>
      <c r="M525" s="19">
        <f t="shared" si="96"/>
        <v>0</v>
      </c>
    </row>
    <row r="526" spans="1:33" s="32" customFormat="1" ht="15.75" x14ac:dyDescent="0.2">
      <c r="A526" s="94"/>
      <c r="B526" s="88"/>
      <c r="C526" s="88"/>
      <c r="D526" s="109"/>
      <c r="E526" s="88"/>
      <c r="F526" s="88"/>
      <c r="G526" s="24" t="s">
        <v>0</v>
      </c>
      <c r="H526" s="19">
        <f>J526+K526+L526+M526</f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</row>
    <row r="527" spans="1:33" s="32" customFormat="1" ht="15.75" x14ac:dyDescent="0.2">
      <c r="A527" s="94"/>
      <c r="B527" s="88"/>
      <c r="C527" s="88"/>
      <c r="D527" s="109"/>
      <c r="E527" s="88"/>
      <c r="F527" s="88"/>
      <c r="G527" s="24" t="s">
        <v>5</v>
      </c>
      <c r="H527" s="19">
        <f t="shared" ref="H527" si="97">J527+K527+L527+M527</f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</row>
    <row r="528" spans="1:33" s="32" customFormat="1" ht="15.75" x14ac:dyDescent="0.2">
      <c r="A528" s="94"/>
      <c r="B528" s="88"/>
      <c r="C528" s="88"/>
      <c r="D528" s="109"/>
      <c r="E528" s="88"/>
      <c r="F528" s="88"/>
      <c r="G528" s="24" t="s">
        <v>1</v>
      </c>
      <c r="H528" s="19">
        <f>J528+K528+L528+M528</f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</row>
    <row r="529" spans="1:13" s="32" customFormat="1" ht="15.75" x14ac:dyDescent="0.2">
      <c r="A529" s="94"/>
      <c r="B529" s="88"/>
      <c r="C529" s="88"/>
      <c r="D529" s="109"/>
      <c r="E529" s="88"/>
      <c r="F529" s="88"/>
      <c r="G529" s="24" t="s">
        <v>2</v>
      </c>
      <c r="H529" s="19">
        <f t="shared" ref="H529:H530" si="98">J529+K529+L529+M529</f>
        <v>0</v>
      </c>
      <c r="I529" s="19">
        <v>0</v>
      </c>
      <c r="J529" s="19">
        <v>0</v>
      </c>
      <c r="K529" s="19">
        <v>0</v>
      </c>
      <c r="L529" s="19">
        <v>0</v>
      </c>
      <c r="M529" s="19">
        <v>0</v>
      </c>
    </row>
    <row r="530" spans="1:13" s="32" customFormat="1" ht="15.75" x14ac:dyDescent="0.2">
      <c r="A530" s="94"/>
      <c r="B530" s="88"/>
      <c r="C530" s="88"/>
      <c r="D530" s="109"/>
      <c r="E530" s="88"/>
      <c r="F530" s="88"/>
      <c r="G530" s="24" t="s">
        <v>3</v>
      </c>
      <c r="H530" s="19">
        <f t="shared" si="98"/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</row>
    <row r="531" spans="1:13" s="32" customFormat="1" ht="15.75" x14ac:dyDescent="0.2">
      <c r="A531" s="94"/>
      <c r="B531" s="88"/>
      <c r="C531" s="88"/>
      <c r="D531" s="109"/>
      <c r="E531" s="88"/>
      <c r="F531" s="88"/>
      <c r="G531" s="24" t="s">
        <v>4</v>
      </c>
      <c r="H531" s="19">
        <f>J531+K531+L531+M531</f>
        <v>0</v>
      </c>
      <c r="I531" s="19">
        <v>0</v>
      </c>
      <c r="J531" s="19">
        <v>0</v>
      </c>
      <c r="K531" s="19">
        <v>0</v>
      </c>
      <c r="L531" s="19">
        <v>0</v>
      </c>
      <c r="M531" s="19">
        <v>0</v>
      </c>
    </row>
    <row r="532" spans="1:13" s="32" customFormat="1" ht="15.75" x14ac:dyDescent="0.2">
      <c r="A532" s="94"/>
      <c r="B532" s="88"/>
      <c r="C532" s="88"/>
      <c r="D532" s="109"/>
      <c r="E532" s="88"/>
      <c r="F532" s="88"/>
      <c r="G532" s="24" t="s">
        <v>23</v>
      </c>
      <c r="H532" s="19">
        <f t="shared" ref="H532:H537" si="99">J532+K532+L532+M532</f>
        <v>0</v>
      </c>
      <c r="I532" s="19">
        <v>0</v>
      </c>
      <c r="J532" s="19">
        <v>0</v>
      </c>
      <c r="K532" s="19">
        <v>0</v>
      </c>
      <c r="L532" s="19">
        <v>0</v>
      </c>
      <c r="M532" s="19">
        <v>0</v>
      </c>
    </row>
    <row r="533" spans="1:13" s="32" customFormat="1" ht="15.75" x14ac:dyDescent="0.2">
      <c r="A533" s="94"/>
      <c r="B533" s="88"/>
      <c r="C533" s="88"/>
      <c r="D533" s="109"/>
      <c r="E533" s="88"/>
      <c r="F533" s="88"/>
      <c r="G533" s="24" t="s">
        <v>30</v>
      </c>
      <c r="H533" s="19">
        <f t="shared" si="99"/>
        <v>808080.8</v>
      </c>
      <c r="I533" s="19">
        <v>0</v>
      </c>
      <c r="J533" s="19">
        <v>0</v>
      </c>
      <c r="K533" s="19">
        <v>800000</v>
      </c>
      <c r="L533" s="19">
        <v>8080.8</v>
      </c>
      <c r="M533" s="19">
        <v>0</v>
      </c>
    </row>
    <row r="534" spans="1:13" s="32" customFormat="1" ht="15.75" x14ac:dyDescent="0.2">
      <c r="A534" s="94"/>
      <c r="B534" s="88"/>
      <c r="C534" s="88"/>
      <c r="D534" s="109"/>
      <c r="E534" s="88"/>
      <c r="F534" s="88"/>
      <c r="G534" s="24" t="s">
        <v>31</v>
      </c>
      <c r="H534" s="19">
        <f t="shared" si="99"/>
        <v>1768991.9</v>
      </c>
      <c r="I534" s="19">
        <v>0</v>
      </c>
      <c r="J534" s="19">
        <v>0</v>
      </c>
      <c r="K534" s="19">
        <f>1751302</f>
        <v>1751302</v>
      </c>
      <c r="L534" s="19">
        <f>17689.9</f>
        <v>17689.900000000001</v>
      </c>
      <c r="M534" s="19">
        <v>0</v>
      </c>
    </row>
    <row r="535" spans="1:13" s="32" customFormat="1" ht="15.75" x14ac:dyDescent="0.2">
      <c r="A535" s="94"/>
      <c r="B535" s="88"/>
      <c r="C535" s="88"/>
      <c r="D535" s="109"/>
      <c r="E535" s="88"/>
      <c r="F535" s="88"/>
      <c r="G535" s="24" t="s">
        <v>32</v>
      </c>
      <c r="H535" s="19">
        <f t="shared" si="99"/>
        <v>0</v>
      </c>
      <c r="I535" s="19">
        <v>0</v>
      </c>
      <c r="J535" s="19">
        <v>0</v>
      </c>
      <c r="K535" s="19">
        <v>0</v>
      </c>
      <c r="L535" s="19">
        <v>0</v>
      </c>
      <c r="M535" s="19">
        <v>0</v>
      </c>
    </row>
    <row r="536" spans="1:13" s="32" customFormat="1" ht="15.75" x14ac:dyDescent="0.2">
      <c r="A536" s="94"/>
      <c r="B536" s="88"/>
      <c r="C536" s="88"/>
      <c r="D536" s="109"/>
      <c r="E536" s="88"/>
      <c r="F536" s="88"/>
      <c r="G536" s="24" t="s">
        <v>33</v>
      </c>
      <c r="H536" s="19">
        <f t="shared" ref="H536" si="100">J536+K536+L536+M536</f>
        <v>0</v>
      </c>
      <c r="I536" s="19">
        <v>0</v>
      </c>
      <c r="J536" s="19">
        <v>0</v>
      </c>
      <c r="K536" s="19">
        <v>0</v>
      </c>
      <c r="L536" s="19">
        <v>0</v>
      </c>
      <c r="M536" s="19">
        <v>0</v>
      </c>
    </row>
    <row r="537" spans="1:13" s="32" customFormat="1" ht="15.75" x14ac:dyDescent="0.2">
      <c r="A537" s="95"/>
      <c r="B537" s="89"/>
      <c r="C537" s="89"/>
      <c r="D537" s="110"/>
      <c r="E537" s="89"/>
      <c r="F537" s="89"/>
      <c r="G537" s="24" t="s">
        <v>196</v>
      </c>
      <c r="H537" s="19">
        <f t="shared" si="99"/>
        <v>0</v>
      </c>
      <c r="I537" s="19">
        <v>0</v>
      </c>
      <c r="J537" s="19">
        <v>0</v>
      </c>
      <c r="K537" s="19">
        <v>0</v>
      </c>
      <c r="L537" s="19">
        <v>0</v>
      </c>
      <c r="M537" s="19">
        <v>0</v>
      </c>
    </row>
    <row r="538" spans="1:13" s="32" customFormat="1" ht="101.25" customHeight="1" x14ac:dyDescent="0.2">
      <c r="A538" s="93" t="s">
        <v>140</v>
      </c>
      <c r="B538" s="49" t="s">
        <v>145</v>
      </c>
      <c r="C538" s="87" t="s">
        <v>83</v>
      </c>
      <c r="D538" s="108">
        <v>255.7</v>
      </c>
      <c r="E538" s="87" t="s">
        <v>83</v>
      </c>
      <c r="F538" s="50" t="s">
        <v>146</v>
      </c>
      <c r="G538" s="24" t="s">
        <v>71</v>
      </c>
      <c r="H538" s="19">
        <f>H539+H540+H541+H542+H543+H544+H545+H546+H547+H548+H550</f>
        <v>255.70000000000002</v>
      </c>
      <c r="I538" s="19">
        <f>I539+I540+I541+I542+I543+I544+I545+I546+I547+I548+I550</f>
        <v>255.70000000000002</v>
      </c>
      <c r="J538" s="19">
        <f t="shared" ref="J538" si="101">J539+J540+J541+J542+J543+J544+J545+J546+J547+J548+J550</f>
        <v>0</v>
      </c>
      <c r="K538" s="19">
        <f>K539+K540+K541+K542+K543+K544+K545+K546+K547+K548+K550</f>
        <v>0</v>
      </c>
      <c r="L538" s="19">
        <f t="shared" ref="L538:M538" si="102">L539+L540+L541+L542+L543+L544+L545+L546+L547+L548+L550</f>
        <v>255.70000000000002</v>
      </c>
      <c r="M538" s="19">
        <f t="shared" si="102"/>
        <v>0</v>
      </c>
    </row>
    <row r="539" spans="1:13" s="32" customFormat="1" ht="15.75" x14ac:dyDescent="0.2">
      <c r="A539" s="94"/>
      <c r="B539" s="49"/>
      <c r="C539" s="88"/>
      <c r="D539" s="109"/>
      <c r="E539" s="88"/>
      <c r="F539" s="49"/>
      <c r="G539" s="24" t="s">
        <v>0</v>
      </c>
      <c r="H539" s="19">
        <f>J539+K539+L539+M539</f>
        <v>0</v>
      </c>
      <c r="I539" s="19">
        <v>0</v>
      </c>
      <c r="J539" s="19">
        <v>0</v>
      </c>
      <c r="K539" s="19">
        <v>0</v>
      </c>
      <c r="L539" s="19">
        <v>0</v>
      </c>
      <c r="M539" s="19">
        <v>0</v>
      </c>
    </row>
    <row r="540" spans="1:13" s="32" customFormat="1" ht="15.75" x14ac:dyDescent="0.2">
      <c r="A540" s="94"/>
      <c r="B540" s="49"/>
      <c r="C540" s="88"/>
      <c r="D540" s="109"/>
      <c r="E540" s="88"/>
      <c r="F540" s="49"/>
      <c r="G540" s="24" t="s">
        <v>5</v>
      </c>
      <c r="H540" s="19">
        <f t="shared" ref="H540" si="103">J540+K540+L540+M540</f>
        <v>0</v>
      </c>
      <c r="I540" s="19">
        <v>0</v>
      </c>
      <c r="J540" s="19">
        <v>0</v>
      </c>
      <c r="K540" s="19">
        <v>0</v>
      </c>
      <c r="L540" s="19">
        <v>0</v>
      </c>
      <c r="M540" s="19">
        <v>0</v>
      </c>
    </row>
    <row r="541" spans="1:13" s="32" customFormat="1" ht="15.75" x14ac:dyDescent="0.2">
      <c r="A541" s="94"/>
      <c r="B541" s="49"/>
      <c r="C541" s="88"/>
      <c r="D541" s="109"/>
      <c r="E541" s="88"/>
      <c r="F541" s="49"/>
      <c r="G541" s="24" t="s">
        <v>1</v>
      </c>
      <c r="H541" s="19">
        <f>J541+K541+L541+M541</f>
        <v>0</v>
      </c>
      <c r="I541" s="19">
        <v>0</v>
      </c>
      <c r="J541" s="19">
        <v>0</v>
      </c>
      <c r="K541" s="19">
        <v>0</v>
      </c>
      <c r="L541" s="19">
        <v>0</v>
      </c>
      <c r="M541" s="19">
        <v>0</v>
      </c>
    </row>
    <row r="542" spans="1:13" s="32" customFormat="1" ht="15.75" x14ac:dyDescent="0.2">
      <c r="A542" s="94"/>
      <c r="B542" s="49"/>
      <c r="C542" s="88"/>
      <c r="D542" s="109"/>
      <c r="E542" s="88"/>
      <c r="F542" s="49"/>
      <c r="G542" s="24" t="s">
        <v>2</v>
      </c>
      <c r="H542" s="19">
        <f t="shared" ref="H542:H543" si="104">J542+K542+L542+M542</f>
        <v>0</v>
      </c>
      <c r="I542" s="19">
        <v>0</v>
      </c>
      <c r="J542" s="19">
        <v>0</v>
      </c>
      <c r="K542" s="19">
        <v>0</v>
      </c>
      <c r="L542" s="19">
        <v>0</v>
      </c>
      <c r="M542" s="19">
        <v>0</v>
      </c>
    </row>
    <row r="543" spans="1:13" s="32" customFormat="1" ht="15.75" x14ac:dyDescent="0.2">
      <c r="A543" s="94"/>
      <c r="B543" s="49"/>
      <c r="C543" s="88"/>
      <c r="D543" s="109"/>
      <c r="E543" s="88"/>
      <c r="F543" s="49"/>
      <c r="G543" s="24" t="s">
        <v>3</v>
      </c>
      <c r="H543" s="19">
        <f t="shared" si="104"/>
        <v>0</v>
      </c>
      <c r="I543" s="19">
        <v>0</v>
      </c>
      <c r="J543" s="19">
        <v>0</v>
      </c>
      <c r="K543" s="19">
        <v>0</v>
      </c>
      <c r="L543" s="19">
        <v>0</v>
      </c>
      <c r="M543" s="19">
        <v>0</v>
      </c>
    </row>
    <row r="544" spans="1:13" s="32" customFormat="1" ht="15.75" x14ac:dyDescent="0.2">
      <c r="A544" s="94"/>
      <c r="B544" s="49"/>
      <c r="C544" s="88"/>
      <c r="D544" s="109"/>
      <c r="E544" s="88"/>
      <c r="F544" s="49"/>
      <c r="G544" s="24" t="s">
        <v>4</v>
      </c>
      <c r="H544" s="19">
        <f>J544+K544+L544+M544</f>
        <v>0</v>
      </c>
      <c r="I544" s="19">
        <v>0</v>
      </c>
      <c r="J544" s="19">
        <v>0</v>
      </c>
      <c r="K544" s="19">
        <v>0</v>
      </c>
      <c r="L544" s="19">
        <v>0</v>
      </c>
      <c r="M544" s="19">
        <v>0</v>
      </c>
    </row>
    <row r="545" spans="1:13" s="32" customFormat="1" ht="15.75" x14ac:dyDescent="0.2">
      <c r="A545" s="94"/>
      <c r="B545" s="49"/>
      <c r="C545" s="88"/>
      <c r="D545" s="109"/>
      <c r="E545" s="88"/>
      <c r="F545" s="49"/>
      <c r="G545" s="24" t="s">
        <v>23</v>
      </c>
      <c r="H545" s="19">
        <f t="shared" ref="H545:H550" si="105">J545+K545+L545+M545</f>
        <v>0</v>
      </c>
      <c r="I545" s="19">
        <v>0</v>
      </c>
      <c r="J545" s="19">
        <v>0</v>
      </c>
      <c r="K545" s="19">
        <v>0</v>
      </c>
      <c r="L545" s="19">
        <v>0</v>
      </c>
      <c r="M545" s="19">
        <v>0</v>
      </c>
    </row>
    <row r="546" spans="1:13" s="32" customFormat="1" ht="15.75" x14ac:dyDescent="0.2">
      <c r="A546" s="94"/>
      <c r="B546" s="49"/>
      <c r="C546" s="88"/>
      <c r="D546" s="109"/>
      <c r="E546" s="88"/>
      <c r="F546" s="49"/>
      <c r="G546" s="24" t="s">
        <v>30</v>
      </c>
      <c r="H546" s="19">
        <f t="shared" si="105"/>
        <v>255.70000000000002</v>
      </c>
      <c r="I546" s="19">
        <f>H546</f>
        <v>255.70000000000002</v>
      </c>
      <c r="J546" s="19">
        <v>0</v>
      </c>
      <c r="K546" s="19">
        <v>0</v>
      </c>
      <c r="L546" s="19">
        <f>198.3+57.4</f>
        <v>255.70000000000002</v>
      </c>
      <c r="M546" s="19">
        <v>0</v>
      </c>
    </row>
    <row r="547" spans="1:13" s="32" customFormat="1" ht="15.75" x14ac:dyDescent="0.2">
      <c r="A547" s="94"/>
      <c r="B547" s="49"/>
      <c r="C547" s="88"/>
      <c r="D547" s="109"/>
      <c r="E547" s="88"/>
      <c r="F547" s="49"/>
      <c r="G547" s="24" t="s">
        <v>31</v>
      </c>
      <c r="H547" s="19">
        <f t="shared" si="105"/>
        <v>0</v>
      </c>
      <c r="I547" s="19">
        <v>0</v>
      </c>
      <c r="J547" s="19">
        <v>0</v>
      </c>
      <c r="K547" s="19">
        <v>0</v>
      </c>
      <c r="L547" s="19">
        <v>0</v>
      </c>
      <c r="M547" s="19">
        <v>0</v>
      </c>
    </row>
    <row r="548" spans="1:13" s="32" customFormat="1" ht="15.75" x14ac:dyDescent="0.2">
      <c r="A548" s="94"/>
      <c r="B548" s="49"/>
      <c r="C548" s="88"/>
      <c r="D548" s="109"/>
      <c r="E548" s="88"/>
      <c r="F548" s="49"/>
      <c r="G548" s="24" t="s">
        <v>32</v>
      </c>
      <c r="H548" s="19">
        <f t="shared" si="105"/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</row>
    <row r="549" spans="1:13" s="32" customFormat="1" ht="15.75" x14ac:dyDescent="0.2">
      <c r="A549" s="94"/>
      <c r="B549" s="49"/>
      <c r="C549" s="88"/>
      <c r="D549" s="109"/>
      <c r="E549" s="88"/>
      <c r="F549" s="49"/>
      <c r="G549" s="24" t="s">
        <v>33</v>
      </c>
      <c r="H549" s="19">
        <f t="shared" ref="H549" si="106">J549+K549+L549+M549</f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</row>
    <row r="550" spans="1:13" s="32" customFormat="1" ht="15.75" x14ac:dyDescent="0.2">
      <c r="A550" s="95"/>
      <c r="B550" s="49"/>
      <c r="C550" s="89"/>
      <c r="D550" s="110"/>
      <c r="E550" s="89"/>
      <c r="F550" s="51"/>
      <c r="G550" s="24" t="s">
        <v>196</v>
      </c>
      <c r="H550" s="19">
        <f t="shared" si="105"/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</row>
    <row r="551" spans="1:13" s="32" customFormat="1" ht="104.25" customHeight="1" x14ac:dyDescent="0.2">
      <c r="A551" s="93" t="s">
        <v>198</v>
      </c>
      <c r="B551" s="148"/>
      <c r="C551" s="148"/>
      <c r="D551" s="148"/>
      <c r="E551" s="148"/>
      <c r="F551" s="121" t="s">
        <v>161</v>
      </c>
      <c r="G551" s="24" t="s">
        <v>71</v>
      </c>
      <c r="H551" s="19">
        <f>H552+H553+H554+H555+H556+H557+H558+H559+H560+H561+H563</f>
        <v>4394382.8</v>
      </c>
      <c r="I551" s="19">
        <f>I552+I553+I554+I555+I556+I557+I558+I559+I560+I561+I563</f>
        <v>44586</v>
      </c>
      <c r="J551" s="19">
        <f t="shared" ref="J551:M551" si="107">J552+J553+J554+J555+J556+J557+J558+J559+J560+J561+J563</f>
        <v>0</v>
      </c>
      <c r="K551" s="19">
        <f t="shared" si="107"/>
        <v>4350438.8</v>
      </c>
      <c r="L551" s="19">
        <f t="shared" si="107"/>
        <v>43944</v>
      </c>
      <c r="M551" s="19">
        <f t="shared" si="107"/>
        <v>0</v>
      </c>
    </row>
    <row r="552" spans="1:13" s="32" customFormat="1" ht="15.75" x14ac:dyDescent="0.2">
      <c r="A552" s="94"/>
      <c r="B552" s="149"/>
      <c r="C552" s="149"/>
      <c r="D552" s="149"/>
      <c r="E552" s="149"/>
      <c r="F552" s="122"/>
      <c r="G552" s="24" t="s">
        <v>0</v>
      </c>
      <c r="H552" s="19">
        <f>J552+K552+L552+M552</f>
        <v>0</v>
      </c>
      <c r="I552" s="19">
        <v>0</v>
      </c>
      <c r="J552" s="19">
        <f>J565+J578</f>
        <v>0</v>
      </c>
      <c r="K552" s="19">
        <f>K565+K578</f>
        <v>0</v>
      </c>
      <c r="L552" s="19">
        <f t="shared" ref="L552:M552" si="108">L565+L578</f>
        <v>0</v>
      </c>
      <c r="M552" s="19">
        <f t="shared" si="108"/>
        <v>0</v>
      </c>
    </row>
    <row r="553" spans="1:13" s="32" customFormat="1" ht="15.75" x14ac:dyDescent="0.2">
      <c r="A553" s="94"/>
      <c r="B553" s="149"/>
      <c r="C553" s="149"/>
      <c r="D553" s="149"/>
      <c r="E553" s="149"/>
      <c r="F553" s="122"/>
      <c r="G553" s="24" t="s">
        <v>5</v>
      </c>
      <c r="H553" s="19">
        <f>J553+K553+L553+M553</f>
        <v>0</v>
      </c>
      <c r="I553" s="19">
        <v>0</v>
      </c>
      <c r="J553" s="19">
        <f t="shared" ref="J553:J561" si="109">J566+J579</f>
        <v>0</v>
      </c>
      <c r="K553" s="19">
        <f t="shared" ref="K553:M553" si="110">K566+K579</f>
        <v>0</v>
      </c>
      <c r="L553" s="19">
        <f t="shared" si="110"/>
        <v>0</v>
      </c>
      <c r="M553" s="19">
        <f t="shared" si="110"/>
        <v>0</v>
      </c>
    </row>
    <row r="554" spans="1:13" s="32" customFormat="1" ht="15.75" x14ac:dyDescent="0.2">
      <c r="A554" s="94"/>
      <c r="B554" s="149"/>
      <c r="C554" s="149"/>
      <c r="D554" s="149"/>
      <c r="E554" s="149"/>
      <c r="F554" s="122"/>
      <c r="G554" s="24" t="s">
        <v>1</v>
      </c>
      <c r="H554" s="19">
        <f>J554+K554+L554+M554</f>
        <v>0</v>
      </c>
      <c r="I554" s="19">
        <v>0</v>
      </c>
      <c r="J554" s="19">
        <f t="shared" si="109"/>
        <v>0</v>
      </c>
      <c r="K554" s="19">
        <f t="shared" ref="K554:M558" si="111">K567+K580</f>
        <v>0</v>
      </c>
      <c r="L554" s="19">
        <f t="shared" si="111"/>
        <v>0</v>
      </c>
      <c r="M554" s="19">
        <f t="shared" si="111"/>
        <v>0</v>
      </c>
    </row>
    <row r="555" spans="1:13" s="32" customFormat="1" ht="15.75" x14ac:dyDescent="0.2">
      <c r="A555" s="94"/>
      <c r="B555" s="149"/>
      <c r="C555" s="149"/>
      <c r="D555" s="149"/>
      <c r="E555" s="149"/>
      <c r="F555" s="122"/>
      <c r="G555" s="24" t="s">
        <v>2</v>
      </c>
      <c r="H555" s="19">
        <f t="shared" ref="H555:H556" si="112">J555+K555+L555+M555</f>
        <v>0</v>
      </c>
      <c r="I555" s="19">
        <v>0</v>
      </c>
      <c r="J555" s="19">
        <f t="shared" si="109"/>
        <v>0</v>
      </c>
      <c r="K555" s="19">
        <f t="shared" si="111"/>
        <v>0</v>
      </c>
      <c r="L555" s="19">
        <f t="shared" si="111"/>
        <v>0</v>
      </c>
      <c r="M555" s="19">
        <f t="shared" si="111"/>
        <v>0</v>
      </c>
    </row>
    <row r="556" spans="1:13" s="32" customFormat="1" ht="15.75" x14ac:dyDescent="0.2">
      <c r="A556" s="94"/>
      <c r="B556" s="149"/>
      <c r="C556" s="149"/>
      <c r="D556" s="149"/>
      <c r="E556" s="149"/>
      <c r="F556" s="122"/>
      <c r="G556" s="24" t="s">
        <v>3</v>
      </c>
      <c r="H556" s="19">
        <f t="shared" si="112"/>
        <v>0</v>
      </c>
      <c r="I556" s="19">
        <v>0</v>
      </c>
      <c r="J556" s="19">
        <f t="shared" si="109"/>
        <v>0</v>
      </c>
      <c r="K556" s="19">
        <f t="shared" si="111"/>
        <v>0</v>
      </c>
      <c r="L556" s="19">
        <f t="shared" si="111"/>
        <v>0</v>
      </c>
      <c r="M556" s="19">
        <f t="shared" si="111"/>
        <v>0</v>
      </c>
    </row>
    <row r="557" spans="1:13" s="32" customFormat="1" ht="15.75" x14ac:dyDescent="0.2">
      <c r="A557" s="94"/>
      <c r="B557" s="149"/>
      <c r="C557" s="149"/>
      <c r="D557" s="149"/>
      <c r="E557" s="149"/>
      <c r="F557" s="122"/>
      <c r="G557" s="24" t="s">
        <v>4</v>
      </c>
      <c r="H557" s="19">
        <f>J557+K557+L557+M557</f>
        <v>0</v>
      </c>
      <c r="I557" s="19">
        <v>0</v>
      </c>
      <c r="J557" s="19">
        <f t="shared" si="109"/>
        <v>0</v>
      </c>
      <c r="K557" s="19">
        <f t="shared" si="111"/>
        <v>0</v>
      </c>
      <c r="L557" s="19">
        <f t="shared" si="111"/>
        <v>0</v>
      </c>
      <c r="M557" s="19">
        <f t="shared" si="111"/>
        <v>0</v>
      </c>
    </row>
    <row r="558" spans="1:13" s="32" customFormat="1" ht="15.75" x14ac:dyDescent="0.2">
      <c r="A558" s="94"/>
      <c r="B558" s="149"/>
      <c r="C558" s="149"/>
      <c r="D558" s="149"/>
      <c r="E558" s="149"/>
      <c r="F558" s="122"/>
      <c r="G558" s="24" t="s">
        <v>23</v>
      </c>
      <c r="H558" s="19">
        <f t="shared" ref="H558:H563" si="113">J558+K558+L558+M558</f>
        <v>0</v>
      </c>
      <c r="I558" s="19">
        <v>0</v>
      </c>
      <c r="J558" s="19">
        <f t="shared" si="109"/>
        <v>0</v>
      </c>
      <c r="K558" s="19">
        <f t="shared" si="111"/>
        <v>0</v>
      </c>
      <c r="L558" s="19">
        <f t="shared" si="111"/>
        <v>0</v>
      </c>
      <c r="M558" s="19">
        <f t="shared" si="111"/>
        <v>0</v>
      </c>
    </row>
    <row r="559" spans="1:13" s="32" customFormat="1" ht="15.75" x14ac:dyDescent="0.2">
      <c r="A559" s="94"/>
      <c r="B559" s="149"/>
      <c r="C559" s="149"/>
      <c r="D559" s="149"/>
      <c r="E559" s="149"/>
      <c r="F559" s="122"/>
      <c r="G559" s="24" t="s">
        <v>30</v>
      </c>
      <c r="H559" s="19">
        <f t="shared" si="113"/>
        <v>1044586</v>
      </c>
      <c r="I559" s="19">
        <f>I572+I585</f>
        <v>44586</v>
      </c>
      <c r="J559" s="19">
        <f t="shared" si="109"/>
        <v>0</v>
      </c>
      <c r="K559" s="19">
        <f t="shared" ref="K559:M559" si="114">K572+K585</f>
        <v>1034140</v>
      </c>
      <c r="L559" s="19">
        <f t="shared" si="114"/>
        <v>10446</v>
      </c>
      <c r="M559" s="19">
        <f t="shared" si="114"/>
        <v>0</v>
      </c>
    </row>
    <row r="560" spans="1:13" s="32" customFormat="1" ht="15.75" x14ac:dyDescent="0.2">
      <c r="A560" s="94"/>
      <c r="B560" s="149"/>
      <c r="C560" s="149"/>
      <c r="D560" s="149"/>
      <c r="E560" s="149"/>
      <c r="F560" s="122"/>
      <c r="G560" s="24" t="s">
        <v>31</v>
      </c>
      <c r="H560" s="19">
        <f t="shared" si="113"/>
        <v>804898.4</v>
      </c>
      <c r="I560" s="19">
        <f>I573+I586</f>
        <v>0</v>
      </c>
      <c r="J560" s="19">
        <f t="shared" si="109"/>
        <v>0</v>
      </c>
      <c r="K560" s="19">
        <f t="shared" ref="K560:M561" si="115">K573+K586</f>
        <v>796849.4</v>
      </c>
      <c r="L560" s="19">
        <f t="shared" si="115"/>
        <v>8049</v>
      </c>
      <c r="M560" s="19">
        <f t="shared" si="115"/>
        <v>0</v>
      </c>
    </row>
    <row r="561" spans="1:13" s="32" customFormat="1" ht="15.75" x14ac:dyDescent="0.2">
      <c r="A561" s="94"/>
      <c r="B561" s="149"/>
      <c r="C561" s="149"/>
      <c r="D561" s="149"/>
      <c r="E561" s="149"/>
      <c r="F561" s="122"/>
      <c r="G561" s="24" t="s">
        <v>32</v>
      </c>
      <c r="H561" s="19">
        <f t="shared" si="113"/>
        <v>2544898.4</v>
      </c>
      <c r="I561" s="19">
        <f>I574+I587</f>
        <v>0</v>
      </c>
      <c r="J561" s="19">
        <f t="shared" si="109"/>
        <v>0</v>
      </c>
      <c r="K561" s="19">
        <f t="shared" si="115"/>
        <v>2519449.4</v>
      </c>
      <c r="L561" s="19">
        <f t="shared" si="115"/>
        <v>25449</v>
      </c>
      <c r="M561" s="19">
        <f t="shared" si="115"/>
        <v>0</v>
      </c>
    </row>
    <row r="562" spans="1:13" s="32" customFormat="1" ht="15.75" x14ac:dyDescent="0.2">
      <c r="A562" s="94"/>
      <c r="B562" s="149"/>
      <c r="C562" s="149"/>
      <c r="D562" s="149"/>
      <c r="E562" s="149"/>
      <c r="F562" s="122"/>
      <c r="G562" s="24" t="s">
        <v>33</v>
      </c>
      <c r="H562" s="19">
        <f t="shared" ref="H562" si="116">J562+K562+L562+M562</f>
        <v>0</v>
      </c>
      <c r="I562" s="19">
        <v>0</v>
      </c>
      <c r="J562" s="19">
        <f>J574+J587</f>
        <v>0</v>
      </c>
      <c r="K562" s="19">
        <v>0</v>
      </c>
      <c r="L562" s="19">
        <v>0</v>
      </c>
      <c r="M562" s="19">
        <f>M574+M587</f>
        <v>0</v>
      </c>
    </row>
    <row r="563" spans="1:13" s="32" customFormat="1" ht="15.75" x14ac:dyDescent="0.2">
      <c r="A563" s="95"/>
      <c r="B563" s="150"/>
      <c r="C563" s="150"/>
      <c r="D563" s="150"/>
      <c r="E563" s="150"/>
      <c r="F563" s="123"/>
      <c r="G563" s="24" t="s">
        <v>196</v>
      </c>
      <c r="H563" s="19">
        <f t="shared" si="113"/>
        <v>0</v>
      </c>
      <c r="I563" s="19">
        <v>0</v>
      </c>
      <c r="J563" s="19">
        <f>J576+J589</f>
        <v>0</v>
      </c>
      <c r="K563" s="19">
        <f>K576+K589</f>
        <v>0</v>
      </c>
      <c r="L563" s="19">
        <f>L576+L589</f>
        <v>0</v>
      </c>
      <c r="M563" s="19">
        <f>M576+M589</f>
        <v>0</v>
      </c>
    </row>
    <row r="564" spans="1:13" s="32" customFormat="1" ht="96" customHeight="1" x14ac:dyDescent="0.2">
      <c r="A564" s="90" t="s">
        <v>199</v>
      </c>
      <c r="B564" s="93" t="s">
        <v>121</v>
      </c>
      <c r="C564" s="107" t="s">
        <v>118</v>
      </c>
      <c r="D564" s="133">
        <v>3140000</v>
      </c>
      <c r="E564" s="107" t="s">
        <v>103</v>
      </c>
      <c r="F564" s="121" t="s">
        <v>161</v>
      </c>
      <c r="G564" s="24" t="s">
        <v>71</v>
      </c>
      <c r="H564" s="19">
        <f>H565+H566+H567+H568+H569+H570+H571+H572+H573+H574+H576</f>
        <v>3140000</v>
      </c>
      <c r="I564" s="19">
        <f>I565+I566+I567+I568+I569+I570+I571+I572+I573+I574+I576</f>
        <v>0</v>
      </c>
      <c r="J564" s="19">
        <f t="shared" ref="J564:M564" si="117">J565+J566+J567+J568+J569+J570+J571+J572+J573+J574+J576</f>
        <v>0</v>
      </c>
      <c r="K564" s="19">
        <f t="shared" si="117"/>
        <v>3108600</v>
      </c>
      <c r="L564" s="19">
        <f t="shared" si="117"/>
        <v>31400</v>
      </c>
      <c r="M564" s="19">
        <f t="shared" si="117"/>
        <v>0</v>
      </c>
    </row>
    <row r="565" spans="1:13" s="32" customFormat="1" ht="15.75" x14ac:dyDescent="0.2">
      <c r="A565" s="91"/>
      <c r="B565" s="94"/>
      <c r="C565" s="107"/>
      <c r="D565" s="133"/>
      <c r="E565" s="107"/>
      <c r="F565" s="122"/>
      <c r="G565" s="24" t="s">
        <v>0</v>
      </c>
      <c r="H565" s="19">
        <f>J565+K565+L565+M565</f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</row>
    <row r="566" spans="1:13" s="32" customFormat="1" ht="15.75" x14ac:dyDescent="0.2">
      <c r="A566" s="91"/>
      <c r="B566" s="94"/>
      <c r="C566" s="107"/>
      <c r="D566" s="133"/>
      <c r="E566" s="107"/>
      <c r="F566" s="122"/>
      <c r="G566" s="24" t="s">
        <v>5</v>
      </c>
      <c r="H566" s="19">
        <f t="shared" ref="H566" si="118">J566+K566+L566+M566</f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</row>
    <row r="567" spans="1:13" s="32" customFormat="1" ht="15.75" x14ac:dyDescent="0.2">
      <c r="A567" s="91"/>
      <c r="B567" s="94"/>
      <c r="C567" s="107"/>
      <c r="D567" s="133"/>
      <c r="E567" s="107"/>
      <c r="F567" s="122"/>
      <c r="G567" s="24" t="s">
        <v>1</v>
      </c>
      <c r="H567" s="19">
        <f>J567+K567+L567+M567</f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</row>
    <row r="568" spans="1:13" s="32" customFormat="1" ht="15.75" x14ac:dyDescent="0.2">
      <c r="A568" s="91"/>
      <c r="B568" s="94"/>
      <c r="C568" s="107"/>
      <c r="D568" s="133"/>
      <c r="E568" s="107"/>
      <c r="F568" s="122"/>
      <c r="G568" s="24" t="s">
        <v>2</v>
      </c>
      <c r="H568" s="19">
        <f t="shared" ref="H568:H569" si="119">J568+K568+L568+M568</f>
        <v>0</v>
      </c>
      <c r="I568" s="19">
        <v>0</v>
      </c>
      <c r="J568" s="19">
        <v>0</v>
      </c>
      <c r="K568" s="19">
        <v>0</v>
      </c>
      <c r="L568" s="19">
        <v>0</v>
      </c>
      <c r="M568" s="19">
        <v>0</v>
      </c>
    </row>
    <row r="569" spans="1:13" s="32" customFormat="1" ht="15.75" x14ac:dyDescent="0.2">
      <c r="A569" s="91"/>
      <c r="B569" s="94"/>
      <c r="C569" s="107"/>
      <c r="D569" s="133"/>
      <c r="E569" s="107"/>
      <c r="F569" s="122"/>
      <c r="G569" s="24" t="s">
        <v>3</v>
      </c>
      <c r="H569" s="19">
        <f t="shared" si="119"/>
        <v>0</v>
      </c>
      <c r="I569" s="19">
        <v>0</v>
      </c>
      <c r="J569" s="19">
        <v>0</v>
      </c>
      <c r="K569" s="19">
        <v>0</v>
      </c>
      <c r="L569" s="19">
        <v>0</v>
      </c>
      <c r="M569" s="19">
        <v>0</v>
      </c>
    </row>
    <row r="570" spans="1:13" s="32" customFormat="1" ht="15.75" x14ac:dyDescent="0.2">
      <c r="A570" s="91"/>
      <c r="B570" s="94"/>
      <c r="C570" s="107"/>
      <c r="D570" s="133"/>
      <c r="E570" s="107"/>
      <c r="F570" s="122"/>
      <c r="G570" s="24" t="s">
        <v>4</v>
      </c>
      <c r="H570" s="19">
        <f>J570+K570+L570+M570</f>
        <v>0</v>
      </c>
      <c r="I570" s="19">
        <v>0</v>
      </c>
      <c r="J570" s="19">
        <v>0</v>
      </c>
      <c r="K570" s="19">
        <v>0</v>
      </c>
      <c r="L570" s="19">
        <v>0</v>
      </c>
      <c r="M570" s="19">
        <v>0</v>
      </c>
    </row>
    <row r="571" spans="1:13" s="32" customFormat="1" ht="15.75" x14ac:dyDescent="0.2">
      <c r="A571" s="91"/>
      <c r="B571" s="94"/>
      <c r="C571" s="107"/>
      <c r="D571" s="133"/>
      <c r="E571" s="107"/>
      <c r="F571" s="122"/>
      <c r="G571" s="24" t="s">
        <v>23</v>
      </c>
      <c r="H571" s="19">
        <f t="shared" ref="H571:H576" si="120">J571+K571+L571+M571</f>
        <v>0</v>
      </c>
      <c r="I571" s="19">
        <v>0</v>
      </c>
      <c r="J571" s="19">
        <v>0</v>
      </c>
      <c r="K571" s="19">
        <v>0</v>
      </c>
      <c r="L571" s="19">
        <v>0</v>
      </c>
      <c r="M571" s="19">
        <v>0</v>
      </c>
    </row>
    <row r="572" spans="1:13" s="32" customFormat="1" ht="15.75" x14ac:dyDescent="0.2">
      <c r="A572" s="91"/>
      <c r="B572" s="94"/>
      <c r="C572" s="107"/>
      <c r="D572" s="133"/>
      <c r="E572" s="107"/>
      <c r="F572" s="122"/>
      <c r="G572" s="24" t="s">
        <v>30</v>
      </c>
      <c r="H572" s="19">
        <f t="shared" si="120"/>
        <v>1000000</v>
      </c>
      <c r="I572" s="19">
        <v>0</v>
      </c>
      <c r="J572" s="19">
        <v>0</v>
      </c>
      <c r="K572" s="19">
        <v>990000</v>
      </c>
      <c r="L572" s="19">
        <v>10000</v>
      </c>
      <c r="M572" s="19">
        <v>0</v>
      </c>
    </row>
    <row r="573" spans="1:13" s="32" customFormat="1" ht="15.75" x14ac:dyDescent="0.2">
      <c r="A573" s="91"/>
      <c r="B573" s="94"/>
      <c r="C573" s="107"/>
      <c r="D573" s="133"/>
      <c r="E573" s="107"/>
      <c r="F573" s="122"/>
      <c r="G573" s="24" t="s">
        <v>31</v>
      </c>
      <c r="H573" s="19">
        <f t="shared" si="120"/>
        <v>200000</v>
      </c>
      <c r="I573" s="19">
        <v>0</v>
      </c>
      <c r="J573" s="19">
        <v>0</v>
      </c>
      <c r="K573" s="19">
        <f>198000</f>
        <v>198000</v>
      </c>
      <c r="L573" s="19">
        <f>2000</f>
        <v>2000</v>
      </c>
      <c r="M573" s="19">
        <v>0</v>
      </c>
    </row>
    <row r="574" spans="1:13" s="32" customFormat="1" ht="15.75" x14ac:dyDescent="0.2">
      <c r="A574" s="91"/>
      <c r="B574" s="94"/>
      <c r="C574" s="107"/>
      <c r="D574" s="133"/>
      <c r="E574" s="107"/>
      <c r="F574" s="122"/>
      <c r="G574" s="24" t="s">
        <v>32</v>
      </c>
      <c r="H574" s="19">
        <f t="shared" si="120"/>
        <v>1940000</v>
      </c>
      <c r="I574" s="19">
        <v>0</v>
      </c>
      <c r="J574" s="19">
        <v>0</v>
      </c>
      <c r="K574" s="19">
        <f>1920600</f>
        <v>1920600</v>
      </c>
      <c r="L574" s="19">
        <f>19400</f>
        <v>19400</v>
      </c>
      <c r="M574" s="19">
        <v>0</v>
      </c>
    </row>
    <row r="575" spans="1:13" s="32" customFormat="1" ht="15.75" x14ac:dyDescent="0.2">
      <c r="A575" s="91"/>
      <c r="B575" s="94"/>
      <c r="C575" s="107"/>
      <c r="D575" s="133"/>
      <c r="E575" s="107"/>
      <c r="F575" s="122"/>
      <c r="G575" s="24" t="s">
        <v>33</v>
      </c>
      <c r="H575" s="19">
        <f t="shared" ref="H575" si="121">J575+K575+L575+M575</f>
        <v>0</v>
      </c>
      <c r="I575" s="19">
        <v>0</v>
      </c>
      <c r="J575" s="19">
        <v>0</v>
      </c>
      <c r="K575" s="19">
        <v>0</v>
      </c>
      <c r="L575" s="19">
        <v>0</v>
      </c>
      <c r="M575" s="19">
        <v>0</v>
      </c>
    </row>
    <row r="576" spans="1:13" s="32" customFormat="1" ht="15.75" x14ac:dyDescent="0.2">
      <c r="A576" s="92"/>
      <c r="B576" s="95"/>
      <c r="C576" s="107"/>
      <c r="D576" s="133"/>
      <c r="E576" s="107"/>
      <c r="F576" s="123"/>
      <c r="G576" s="24" t="s">
        <v>196</v>
      </c>
      <c r="H576" s="19">
        <f t="shared" si="120"/>
        <v>0</v>
      </c>
      <c r="I576" s="19">
        <v>0</v>
      </c>
      <c r="J576" s="19">
        <v>0</v>
      </c>
      <c r="K576" s="19">
        <v>0</v>
      </c>
      <c r="L576" s="19">
        <v>0</v>
      </c>
      <c r="M576" s="19">
        <v>0</v>
      </c>
    </row>
    <row r="577" spans="1:13" s="32" customFormat="1" ht="108" customHeight="1" x14ac:dyDescent="0.2">
      <c r="A577" s="90" t="s">
        <v>200</v>
      </c>
      <c r="B577" s="93" t="s">
        <v>137</v>
      </c>
      <c r="C577" s="87" t="s">
        <v>120</v>
      </c>
      <c r="D577" s="108">
        <v>1254382.8</v>
      </c>
      <c r="E577" s="87" t="s">
        <v>103</v>
      </c>
      <c r="F577" s="87" t="s">
        <v>161</v>
      </c>
      <c r="G577" s="24" t="s">
        <v>71</v>
      </c>
      <c r="H577" s="19">
        <f>H578+H579+H580+H581+H582+H583+H584+H585+H586+H587+H589</f>
        <v>1254382.8</v>
      </c>
      <c r="I577" s="19">
        <f>I578+I579+I580+I581+I582+I583+I584+I585+I586+I587+I589</f>
        <v>44586</v>
      </c>
      <c r="J577" s="19">
        <f t="shared" ref="J577:M577" si="122">J578+J579+J580+J581+J582+J583+J584+J585+J586+J587+J589</f>
        <v>0</v>
      </c>
      <c r="K577" s="19">
        <f t="shared" si="122"/>
        <v>1241838.8</v>
      </c>
      <c r="L577" s="19">
        <f t="shared" si="122"/>
        <v>12544</v>
      </c>
      <c r="M577" s="19">
        <f t="shared" si="122"/>
        <v>0</v>
      </c>
    </row>
    <row r="578" spans="1:13" s="32" customFormat="1" ht="15.75" x14ac:dyDescent="0.2">
      <c r="A578" s="91"/>
      <c r="B578" s="94"/>
      <c r="C578" s="88"/>
      <c r="D578" s="109"/>
      <c r="E578" s="88"/>
      <c r="F578" s="88"/>
      <c r="G578" s="24" t="s">
        <v>0</v>
      </c>
      <c r="H578" s="19">
        <f>J578+K578+L578+M578</f>
        <v>0</v>
      </c>
      <c r="I578" s="19">
        <v>0</v>
      </c>
      <c r="J578" s="19">
        <v>0</v>
      </c>
      <c r="K578" s="19">
        <v>0</v>
      </c>
      <c r="L578" s="19">
        <v>0</v>
      </c>
      <c r="M578" s="19">
        <v>0</v>
      </c>
    </row>
    <row r="579" spans="1:13" s="32" customFormat="1" ht="15.75" x14ac:dyDescent="0.2">
      <c r="A579" s="91"/>
      <c r="B579" s="94"/>
      <c r="C579" s="88"/>
      <c r="D579" s="109"/>
      <c r="E579" s="88"/>
      <c r="F579" s="88"/>
      <c r="G579" s="24" t="s">
        <v>5</v>
      </c>
      <c r="H579" s="19">
        <f t="shared" ref="H579" si="123">J579+K579+L579+M579</f>
        <v>0</v>
      </c>
      <c r="I579" s="19">
        <v>0</v>
      </c>
      <c r="J579" s="19">
        <v>0</v>
      </c>
      <c r="K579" s="19">
        <v>0</v>
      </c>
      <c r="L579" s="19">
        <v>0</v>
      </c>
      <c r="M579" s="19">
        <v>0</v>
      </c>
    </row>
    <row r="580" spans="1:13" s="32" customFormat="1" ht="15.75" x14ac:dyDescent="0.2">
      <c r="A580" s="91"/>
      <c r="B580" s="94"/>
      <c r="C580" s="88"/>
      <c r="D580" s="109"/>
      <c r="E580" s="88"/>
      <c r="F580" s="88"/>
      <c r="G580" s="24" t="s">
        <v>1</v>
      </c>
      <c r="H580" s="19">
        <f>J580+K580+L580+M580</f>
        <v>0</v>
      </c>
      <c r="I580" s="19">
        <v>0</v>
      </c>
      <c r="J580" s="19">
        <v>0</v>
      </c>
      <c r="K580" s="19">
        <v>0</v>
      </c>
      <c r="L580" s="19">
        <v>0</v>
      </c>
      <c r="M580" s="19">
        <v>0</v>
      </c>
    </row>
    <row r="581" spans="1:13" s="32" customFormat="1" ht="15.75" x14ac:dyDescent="0.2">
      <c r="A581" s="91"/>
      <c r="B581" s="94"/>
      <c r="C581" s="88"/>
      <c r="D581" s="109"/>
      <c r="E581" s="88"/>
      <c r="F581" s="88"/>
      <c r="G581" s="24" t="s">
        <v>2</v>
      </c>
      <c r="H581" s="19">
        <f t="shared" ref="H581:H582" si="124">J581+K581+L581+M581</f>
        <v>0</v>
      </c>
      <c r="I581" s="19">
        <v>0</v>
      </c>
      <c r="J581" s="19">
        <v>0</v>
      </c>
      <c r="K581" s="19">
        <v>0</v>
      </c>
      <c r="L581" s="19">
        <v>0</v>
      </c>
      <c r="M581" s="19">
        <v>0</v>
      </c>
    </row>
    <row r="582" spans="1:13" s="32" customFormat="1" ht="15.75" x14ac:dyDescent="0.2">
      <c r="A582" s="91"/>
      <c r="B582" s="94"/>
      <c r="C582" s="88"/>
      <c r="D582" s="109"/>
      <c r="E582" s="88"/>
      <c r="F582" s="88"/>
      <c r="G582" s="24" t="s">
        <v>3</v>
      </c>
      <c r="H582" s="19">
        <f t="shared" si="124"/>
        <v>0</v>
      </c>
      <c r="I582" s="19">
        <v>0</v>
      </c>
      <c r="J582" s="19">
        <v>0</v>
      </c>
      <c r="K582" s="19">
        <v>0</v>
      </c>
      <c r="L582" s="19">
        <v>0</v>
      </c>
      <c r="M582" s="19">
        <v>0</v>
      </c>
    </row>
    <row r="583" spans="1:13" s="32" customFormat="1" ht="15.75" x14ac:dyDescent="0.2">
      <c r="A583" s="91"/>
      <c r="B583" s="94"/>
      <c r="C583" s="88"/>
      <c r="D583" s="109"/>
      <c r="E583" s="88"/>
      <c r="F583" s="88"/>
      <c r="G583" s="24" t="s">
        <v>4</v>
      </c>
      <c r="H583" s="19">
        <f>J583+K583+L583+M583</f>
        <v>0</v>
      </c>
      <c r="I583" s="19">
        <v>0</v>
      </c>
      <c r="J583" s="19">
        <v>0</v>
      </c>
      <c r="K583" s="19">
        <v>0</v>
      </c>
      <c r="L583" s="19">
        <v>0</v>
      </c>
      <c r="M583" s="19">
        <v>0</v>
      </c>
    </row>
    <row r="584" spans="1:13" s="32" customFormat="1" ht="15.75" x14ac:dyDescent="0.2">
      <c r="A584" s="91"/>
      <c r="B584" s="94"/>
      <c r="C584" s="88"/>
      <c r="D584" s="109"/>
      <c r="E584" s="88"/>
      <c r="F584" s="88"/>
      <c r="G584" s="24" t="s">
        <v>23</v>
      </c>
      <c r="H584" s="19">
        <f t="shared" ref="H584:H589" si="125">J584+K584+L584+M584</f>
        <v>0</v>
      </c>
      <c r="I584" s="19">
        <v>0</v>
      </c>
      <c r="J584" s="19">
        <v>0</v>
      </c>
      <c r="K584" s="19">
        <v>0</v>
      </c>
      <c r="L584" s="19">
        <v>0</v>
      </c>
      <c r="M584" s="19">
        <v>0</v>
      </c>
    </row>
    <row r="585" spans="1:13" s="32" customFormat="1" ht="15.75" x14ac:dyDescent="0.2">
      <c r="A585" s="91"/>
      <c r="B585" s="94"/>
      <c r="C585" s="88"/>
      <c r="D585" s="109"/>
      <c r="E585" s="88"/>
      <c r="F585" s="88"/>
      <c r="G585" s="24" t="s">
        <v>30</v>
      </c>
      <c r="H585" s="19">
        <f t="shared" si="125"/>
        <v>44586</v>
      </c>
      <c r="I585" s="19">
        <v>44586</v>
      </c>
      <c r="J585" s="19">
        <v>0</v>
      </c>
      <c r="K585" s="19">
        <v>44140</v>
      </c>
      <c r="L585" s="19">
        <v>446</v>
      </c>
      <c r="M585" s="19">
        <v>0</v>
      </c>
    </row>
    <row r="586" spans="1:13" s="32" customFormat="1" ht="15.75" x14ac:dyDescent="0.2">
      <c r="A586" s="91"/>
      <c r="B586" s="94"/>
      <c r="C586" s="88"/>
      <c r="D586" s="109"/>
      <c r="E586" s="88"/>
      <c r="F586" s="88"/>
      <c r="G586" s="24" t="s">
        <v>31</v>
      </c>
      <c r="H586" s="19">
        <f t="shared" si="125"/>
        <v>604898.4</v>
      </c>
      <c r="I586" s="19">
        <v>0</v>
      </c>
      <c r="J586" s="19">
        <v>0</v>
      </c>
      <c r="K586" s="19">
        <f>598849.4</f>
        <v>598849.4</v>
      </c>
      <c r="L586" s="19">
        <f>6049</f>
        <v>6049</v>
      </c>
      <c r="M586" s="19">
        <v>0</v>
      </c>
    </row>
    <row r="587" spans="1:13" s="32" customFormat="1" ht="15.75" x14ac:dyDescent="0.2">
      <c r="A587" s="91"/>
      <c r="B587" s="94"/>
      <c r="C587" s="88"/>
      <c r="D587" s="109"/>
      <c r="E587" s="88"/>
      <c r="F587" s="88"/>
      <c r="G587" s="24" t="s">
        <v>32</v>
      </c>
      <c r="H587" s="19">
        <f t="shared" si="125"/>
        <v>604898.4</v>
      </c>
      <c r="I587" s="19">
        <v>0</v>
      </c>
      <c r="J587" s="19">
        <v>0</v>
      </c>
      <c r="K587" s="19">
        <f>598849.4</f>
        <v>598849.4</v>
      </c>
      <c r="L587" s="19">
        <f>6049</f>
        <v>6049</v>
      </c>
      <c r="M587" s="19">
        <v>0</v>
      </c>
    </row>
    <row r="588" spans="1:13" s="32" customFormat="1" ht="15.75" x14ac:dyDescent="0.2">
      <c r="A588" s="91"/>
      <c r="B588" s="94"/>
      <c r="C588" s="88"/>
      <c r="D588" s="109"/>
      <c r="E588" s="88"/>
      <c r="F588" s="88"/>
      <c r="G588" s="24" t="s">
        <v>33</v>
      </c>
      <c r="H588" s="19">
        <f t="shared" ref="H588" si="126">J588+K588+L588+M588</f>
        <v>0</v>
      </c>
      <c r="I588" s="19">
        <v>0</v>
      </c>
      <c r="J588" s="19">
        <v>0</v>
      </c>
      <c r="K588" s="19">
        <v>0</v>
      </c>
      <c r="L588" s="19">
        <v>0</v>
      </c>
      <c r="M588" s="19">
        <v>0</v>
      </c>
    </row>
    <row r="589" spans="1:13" s="32" customFormat="1" ht="15.75" x14ac:dyDescent="0.2">
      <c r="A589" s="92"/>
      <c r="B589" s="95"/>
      <c r="C589" s="89"/>
      <c r="D589" s="110"/>
      <c r="E589" s="89"/>
      <c r="F589" s="89"/>
      <c r="G589" s="24" t="s">
        <v>196</v>
      </c>
      <c r="H589" s="19">
        <f t="shared" si="125"/>
        <v>0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</row>
    <row r="590" spans="1:13" s="32" customFormat="1" ht="100.5" customHeight="1" x14ac:dyDescent="0.2">
      <c r="A590" s="90" t="s">
        <v>166</v>
      </c>
      <c r="B590" s="93" t="s">
        <v>167</v>
      </c>
      <c r="C590" s="87" t="s">
        <v>168</v>
      </c>
      <c r="D590" s="108">
        <v>2649.5</v>
      </c>
      <c r="E590" s="87" t="s">
        <v>165</v>
      </c>
      <c r="F590" s="87" t="s">
        <v>165</v>
      </c>
      <c r="G590" s="24" t="s">
        <v>71</v>
      </c>
      <c r="H590" s="19">
        <f t="shared" ref="H590:K590" si="127">H591+H592+H593+H594+H595+H596+H597+H598+H599+H600+H601+H602</f>
        <v>2599.5</v>
      </c>
      <c r="I590" s="19">
        <f t="shared" si="127"/>
        <v>2599.5</v>
      </c>
      <c r="J590" s="19">
        <f t="shared" si="127"/>
        <v>0</v>
      </c>
      <c r="K590" s="19">
        <f t="shared" si="127"/>
        <v>0</v>
      </c>
      <c r="L590" s="19">
        <f>L591+L592+L593+L594+L595+L596+L597+L598+L599+L600+L601+L602</f>
        <v>2599.5</v>
      </c>
      <c r="M590" s="19">
        <f t="shared" ref="M590" si="128">M591+M592+M593+M594+M595+M596+M597+M598+M599+M600+M602</f>
        <v>0</v>
      </c>
    </row>
    <row r="591" spans="1:13" s="32" customFormat="1" ht="15.75" x14ac:dyDescent="0.2">
      <c r="A591" s="91"/>
      <c r="B591" s="94"/>
      <c r="C591" s="88"/>
      <c r="D591" s="109"/>
      <c r="E591" s="88"/>
      <c r="F591" s="88"/>
      <c r="G591" s="24" t="s">
        <v>0</v>
      </c>
      <c r="H591" s="19">
        <f>J591+K591+L591+M591</f>
        <v>0</v>
      </c>
      <c r="I591" s="19">
        <v>0</v>
      </c>
      <c r="J591" s="19">
        <v>0</v>
      </c>
      <c r="K591" s="19">
        <v>0</v>
      </c>
      <c r="L591" s="19">
        <v>0</v>
      </c>
      <c r="M591" s="19">
        <v>0</v>
      </c>
    </row>
    <row r="592" spans="1:13" s="32" customFormat="1" ht="15.75" x14ac:dyDescent="0.2">
      <c r="A592" s="91"/>
      <c r="B592" s="94"/>
      <c r="C592" s="88"/>
      <c r="D592" s="109"/>
      <c r="E592" s="88"/>
      <c r="F592" s="88"/>
      <c r="G592" s="24" t="s">
        <v>5</v>
      </c>
      <c r="H592" s="19">
        <f t="shared" ref="H592" si="129">J592+K592+L592+M592</f>
        <v>0</v>
      </c>
      <c r="I592" s="19">
        <v>0</v>
      </c>
      <c r="J592" s="19">
        <v>0</v>
      </c>
      <c r="K592" s="19">
        <v>0</v>
      </c>
      <c r="L592" s="19">
        <v>0</v>
      </c>
      <c r="M592" s="19">
        <v>0</v>
      </c>
    </row>
    <row r="593" spans="1:13" s="32" customFormat="1" ht="15.75" x14ac:dyDescent="0.2">
      <c r="A593" s="91"/>
      <c r="B593" s="94"/>
      <c r="C593" s="88"/>
      <c r="D593" s="109"/>
      <c r="E593" s="88"/>
      <c r="F593" s="88"/>
      <c r="G593" s="24" t="s">
        <v>1</v>
      </c>
      <c r="H593" s="19">
        <f>J593+K593+L593+M593</f>
        <v>0</v>
      </c>
      <c r="I593" s="19">
        <v>0</v>
      </c>
      <c r="J593" s="19">
        <v>0</v>
      </c>
      <c r="K593" s="19">
        <v>0</v>
      </c>
      <c r="L593" s="19">
        <v>0</v>
      </c>
      <c r="M593" s="19">
        <v>0</v>
      </c>
    </row>
    <row r="594" spans="1:13" s="32" customFormat="1" ht="15.75" x14ac:dyDescent="0.2">
      <c r="A594" s="91"/>
      <c r="B594" s="94"/>
      <c r="C594" s="88"/>
      <c r="D594" s="109"/>
      <c r="E594" s="88"/>
      <c r="F594" s="88"/>
      <c r="G594" s="24" t="s">
        <v>2</v>
      </c>
      <c r="H594" s="19">
        <f t="shared" ref="H594:H595" si="130">J594+K594+L594+M594</f>
        <v>0</v>
      </c>
      <c r="I594" s="19">
        <v>0</v>
      </c>
      <c r="J594" s="19">
        <v>0</v>
      </c>
      <c r="K594" s="19">
        <v>0</v>
      </c>
      <c r="L594" s="19">
        <v>0</v>
      </c>
      <c r="M594" s="19">
        <v>0</v>
      </c>
    </row>
    <row r="595" spans="1:13" s="32" customFormat="1" ht="15.75" x14ac:dyDescent="0.2">
      <c r="A595" s="91"/>
      <c r="B595" s="94"/>
      <c r="C595" s="88"/>
      <c r="D595" s="109"/>
      <c r="E595" s="88"/>
      <c r="F595" s="88"/>
      <c r="G595" s="24" t="s">
        <v>3</v>
      </c>
      <c r="H595" s="19">
        <f t="shared" si="130"/>
        <v>0</v>
      </c>
      <c r="I595" s="19">
        <v>0</v>
      </c>
      <c r="J595" s="19">
        <v>0</v>
      </c>
      <c r="K595" s="19">
        <v>0</v>
      </c>
      <c r="L595" s="19">
        <v>0</v>
      </c>
      <c r="M595" s="19">
        <v>0</v>
      </c>
    </row>
    <row r="596" spans="1:13" s="32" customFormat="1" ht="15.75" x14ac:dyDescent="0.2">
      <c r="A596" s="91"/>
      <c r="B596" s="94"/>
      <c r="C596" s="88"/>
      <c r="D596" s="109"/>
      <c r="E596" s="88"/>
      <c r="F596" s="88"/>
      <c r="G596" s="24" t="s">
        <v>4</v>
      </c>
      <c r="H596" s="19">
        <f>J596+K596+L596+M596</f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</row>
    <row r="597" spans="1:13" s="32" customFormat="1" ht="15.75" x14ac:dyDescent="0.2">
      <c r="A597" s="91"/>
      <c r="B597" s="94"/>
      <c r="C597" s="88"/>
      <c r="D597" s="109"/>
      <c r="E597" s="88"/>
      <c r="F597" s="88"/>
      <c r="G597" s="24" t="s">
        <v>23</v>
      </c>
      <c r="H597" s="19">
        <f t="shared" ref="H597:H602" si="131">J597+K597+L597+M597</f>
        <v>0</v>
      </c>
      <c r="I597" s="19">
        <v>0</v>
      </c>
      <c r="J597" s="19">
        <v>0</v>
      </c>
      <c r="K597" s="19">
        <v>0</v>
      </c>
      <c r="L597" s="19">
        <v>0</v>
      </c>
      <c r="M597" s="19">
        <v>0</v>
      </c>
    </row>
    <row r="598" spans="1:13" s="32" customFormat="1" ht="15.75" x14ac:dyDescent="0.2">
      <c r="A598" s="91"/>
      <c r="B598" s="94"/>
      <c r="C598" s="88"/>
      <c r="D598" s="109"/>
      <c r="E598" s="88"/>
      <c r="F598" s="88"/>
      <c r="G598" s="24" t="s">
        <v>30</v>
      </c>
      <c r="H598" s="19">
        <f t="shared" si="131"/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</row>
    <row r="599" spans="1:13" s="32" customFormat="1" ht="15.75" x14ac:dyDescent="0.2">
      <c r="A599" s="91"/>
      <c r="B599" s="94"/>
      <c r="C599" s="88"/>
      <c r="D599" s="109"/>
      <c r="E599" s="88"/>
      <c r="F599" s="88"/>
      <c r="G599" s="24" t="s">
        <v>31</v>
      </c>
      <c r="H599" s="19">
        <f t="shared" si="131"/>
        <v>2599.5</v>
      </c>
      <c r="I599" s="19">
        <f>H599</f>
        <v>2599.5</v>
      </c>
      <c r="J599" s="19">
        <v>0</v>
      </c>
      <c r="K599" s="19">
        <v>0</v>
      </c>
      <c r="L599" s="19">
        <v>2599.5</v>
      </c>
      <c r="M599" s="19">
        <v>0</v>
      </c>
    </row>
    <row r="600" spans="1:13" s="32" customFormat="1" ht="15.75" x14ac:dyDescent="0.2">
      <c r="A600" s="91"/>
      <c r="B600" s="94"/>
      <c r="C600" s="88"/>
      <c r="D600" s="109"/>
      <c r="E600" s="88"/>
      <c r="F600" s="88"/>
      <c r="G600" s="24" t="s">
        <v>32</v>
      </c>
      <c r="H600" s="19">
        <f t="shared" si="131"/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</row>
    <row r="601" spans="1:13" s="32" customFormat="1" ht="15.75" x14ac:dyDescent="0.2">
      <c r="A601" s="91"/>
      <c r="B601" s="94"/>
      <c r="C601" s="88"/>
      <c r="D601" s="109"/>
      <c r="E601" s="88"/>
      <c r="F601" s="88"/>
      <c r="G601" s="24" t="s">
        <v>33</v>
      </c>
      <c r="H601" s="19">
        <f t="shared" ref="H601" si="132">J601+K601+L601+M601</f>
        <v>0</v>
      </c>
      <c r="I601" s="19">
        <v>0</v>
      </c>
      <c r="J601" s="19">
        <v>0</v>
      </c>
      <c r="K601" s="19">
        <v>0</v>
      </c>
      <c r="L601" s="19">
        <v>0</v>
      </c>
      <c r="M601" s="19">
        <v>0</v>
      </c>
    </row>
    <row r="602" spans="1:13" s="32" customFormat="1" ht="15.75" x14ac:dyDescent="0.2">
      <c r="A602" s="92"/>
      <c r="B602" s="95"/>
      <c r="C602" s="89"/>
      <c r="D602" s="110"/>
      <c r="E602" s="89"/>
      <c r="F602" s="89"/>
      <c r="G602" s="24" t="s">
        <v>196</v>
      </c>
      <c r="H602" s="19">
        <f t="shared" si="131"/>
        <v>0</v>
      </c>
      <c r="I602" s="19">
        <v>0</v>
      </c>
      <c r="J602" s="19">
        <v>0</v>
      </c>
      <c r="K602" s="19">
        <v>0</v>
      </c>
      <c r="L602" s="19">
        <v>0</v>
      </c>
      <c r="M602" s="19">
        <v>0</v>
      </c>
    </row>
    <row r="603" spans="1:13" s="32" customFormat="1" ht="99.75" customHeight="1" x14ac:dyDescent="0.2">
      <c r="A603" s="90" t="s">
        <v>190</v>
      </c>
      <c r="B603" s="93" t="s">
        <v>183</v>
      </c>
      <c r="C603" s="86" t="s">
        <v>178</v>
      </c>
      <c r="D603" s="96">
        <v>1574.3</v>
      </c>
      <c r="E603" s="86" t="s">
        <v>165</v>
      </c>
      <c r="F603" s="86" t="s">
        <v>165</v>
      </c>
      <c r="G603" s="24" t="s">
        <v>71</v>
      </c>
      <c r="H603" s="19">
        <f t="shared" ref="H603:K603" si="133">H604+H605+H606+H607+H608+H609+H610+H611+H612+H613+H615+H616</f>
        <v>1198</v>
      </c>
      <c r="I603" s="19">
        <f t="shared" si="133"/>
        <v>0</v>
      </c>
      <c r="J603" s="19">
        <f t="shared" si="133"/>
        <v>0</v>
      </c>
      <c r="K603" s="19">
        <f t="shared" si="133"/>
        <v>0</v>
      </c>
      <c r="L603" s="19">
        <f>L604+L605+L606+L607+L608+L609+L610+L611+L612+L613+L615+L616</f>
        <v>1198</v>
      </c>
      <c r="M603" s="19">
        <f t="shared" ref="M603" si="134">M604+M605+M606+M607+M608+M609+M610+M611+M612+M613+M616</f>
        <v>0</v>
      </c>
    </row>
    <row r="604" spans="1:13" s="32" customFormat="1" ht="15.75" x14ac:dyDescent="0.2">
      <c r="A604" s="91"/>
      <c r="B604" s="94"/>
      <c r="C604" s="86"/>
      <c r="D604" s="96"/>
      <c r="E604" s="86"/>
      <c r="F604" s="86"/>
      <c r="G604" s="24" t="s">
        <v>0</v>
      </c>
      <c r="H604" s="19">
        <f>J604+K604+L604+M604</f>
        <v>0</v>
      </c>
      <c r="I604" s="19">
        <v>0</v>
      </c>
      <c r="J604" s="19">
        <v>0</v>
      </c>
      <c r="K604" s="19">
        <v>0</v>
      </c>
      <c r="L604" s="19">
        <v>0</v>
      </c>
      <c r="M604" s="19">
        <v>0</v>
      </c>
    </row>
    <row r="605" spans="1:13" s="32" customFormat="1" ht="15.75" x14ac:dyDescent="0.2">
      <c r="A605" s="91"/>
      <c r="B605" s="94"/>
      <c r="C605" s="86"/>
      <c r="D605" s="96"/>
      <c r="E605" s="86"/>
      <c r="F605" s="86"/>
      <c r="G605" s="24" t="s">
        <v>5</v>
      </c>
      <c r="H605" s="19">
        <f t="shared" ref="H605" si="135">J605+K605+L605+M605</f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</row>
    <row r="606" spans="1:13" s="32" customFormat="1" ht="15.75" x14ac:dyDescent="0.2">
      <c r="A606" s="91"/>
      <c r="B606" s="94"/>
      <c r="C606" s="86"/>
      <c r="D606" s="96"/>
      <c r="E606" s="86"/>
      <c r="F606" s="86"/>
      <c r="G606" s="24" t="s">
        <v>1</v>
      </c>
      <c r="H606" s="19">
        <f>J606+K606+L606+M606</f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</row>
    <row r="607" spans="1:13" s="32" customFormat="1" ht="15.75" x14ac:dyDescent="0.2">
      <c r="A607" s="91"/>
      <c r="B607" s="94"/>
      <c r="C607" s="86"/>
      <c r="D607" s="96"/>
      <c r="E607" s="86"/>
      <c r="F607" s="86"/>
      <c r="G607" s="24" t="s">
        <v>2</v>
      </c>
      <c r="H607" s="19">
        <f t="shared" ref="H607:H608" si="136">J607+K607+L607+M607</f>
        <v>0</v>
      </c>
      <c r="I607" s="19">
        <v>0</v>
      </c>
      <c r="J607" s="19">
        <v>0</v>
      </c>
      <c r="K607" s="19">
        <v>0</v>
      </c>
      <c r="L607" s="19">
        <v>0</v>
      </c>
      <c r="M607" s="19">
        <v>0</v>
      </c>
    </row>
    <row r="608" spans="1:13" s="32" customFormat="1" ht="15.75" x14ac:dyDescent="0.2">
      <c r="A608" s="91"/>
      <c r="B608" s="94"/>
      <c r="C608" s="86"/>
      <c r="D608" s="96"/>
      <c r="E608" s="86"/>
      <c r="F608" s="86"/>
      <c r="G608" s="24" t="s">
        <v>3</v>
      </c>
      <c r="H608" s="19">
        <f t="shared" si="136"/>
        <v>0</v>
      </c>
      <c r="I608" s="19">
        <v>0</v>
      </c>
      <c r="J608" s="19">
        <v>0</v>
      </c>
      <c r="K608" s="19">
        <v>0</v>
      </c>
      <c r="L608" s="19">
        <v>0</v>
      </c>
      <c r="M608" s="19">
        <v>0</v>
      </c>
    </row>
    <row r="609" spans="1:13" s="32" customFormat="1" ht="15.75" x14ac:dyDescent="0.2">
      <c r="A609" s="91"/>
      <c r="B609" s="94"/>
      <c r="C609" s="86"/>
      <c r="D609" s="96"/>
      <c r="E609" s="86"/>
      <c r="F609" s="86"/>
      <c r="G609" s="24" t="s">
        <v>4</v>
      </c>
      <c r="H609" s="19">
        <f>J609+K609+L609+M609</f>
        <v>0</v>
      </c>
      <c r="I609" s="19">
        <v>0</v>
      </c>
      <c r="J609" s="19">
        <v>0</v>
      </c>
      <c r="K609" s="19">
        <v>0</v>
      </c>
      <c r="L609" s="19">
        <v>0</v>
      </c>
      <c r="M609" s="19">
        <v>0</v>
      </c>
    </row>
    <row r="610" spans="1:13" s="32" customFormat="1" ht="15.75" x14ac:dyDescent="0.2">
      <c r="A610" s="91"/>
      <c r="B610" s="94"/>
      <c r="C610" s="86"/>
      <c r="D610" s="96"/>
      <c r="E610" s="86"/>
      <c r="F610" s="86"/>
      <c r="G610" s="24" t="s">
        <v>23</v>
      </c>
      <c r="H610" s="19">
        <f t="shared" ref="H610:H616" si="137">J610+K610+L610+M610</f>
        <v>0</v>
      </c>
      <c r="I610" s="19">
        <v>0</v>
      </c>
      <c r="J610" s="19">
        <v>0</v>
      </c>
      <c r="K610" s="19">
        <v>0</v>
      </c>
      <c r="L610" s="19">
        <v>0</v>
      </c>
      <c r="M610" s="19">
        <v>0</v>
      </c>
    </row>
    <row r="611" spans="1:13" s="32" customFormat="1" ht="15.75" x14ac:dyDescent="0.2">
      <c r="A611" s="91"/>
      <c r="B611" s="94"/>
      <c r="C611" s="86"/>
      <c r="D611" s="96"/>
      <c r="E611" s="86"/>
      <c r="F611" s="86"/>
      <c r="G611" s="24" t="s">
        <v>30</v>
      </c>
      <c r="H611" s="19">
        <f t="shared" si="137"/>
        <v>0</v>
      </c>
      <c r="I611" s="19">
        <v>0</v>
      </c>
      <c r="J611" s="19">
        <v>0</v>
      </c>
      <c r="K611" s="19">
        <v>0</v>
      </c>
      <c r="L611" s="19">
        <v>0</v>
      </c>
      <c r="M611" s="19">
        <v>0</v>
      </c>
    </row>
    <row r="612" spans="1:13" s="32" customFormat="1" ht="15.75" x14ac:dyDescent="0.2">
      <c r="A612" s="91"/>
      <c r="B612" s="94"/>
      <c r="C612" s="86"/>
      <c r="D612" s="96"/>
      <c r="E612" s="86"/>
      <c r="F612" s="86"/>
      <c r="G612" s="24" t="s">
        <v>31</v>
      </c>
      <c r="H612" s="19">
        <f t="shared" si="137"/>
        <v>599</v>
      </c>
      <c r="I612" s="19">
        <v>0</v>
      </c>
      <c r="J612" s="19">
        <v>0</v>
      </c>
      <c r="K612" s="19">
        <v>0</v>
      </c>
      <c r="L612" s="19">
        <v>599</v>
      </c>
      <c r="M612" s="19">
        <v>0</v>
      </c>
    </row>
    <row r="613" spans="1:13" s="32" customFormat="1" ht="35.25" customHeight="1" x14ac:dyDescent="0.2">
      <c r="A613" s="91"/>
      <c r="B613" s="94"/>
      <c r="C613" s="86"/>
      <c r="D613" s="96"/>
      <c r="E613" s="86"/>
      <c r="F613" s="86"/>
      <c r="G613" s="24" t="s">
        <v>220</v>
      </c>
      <c r="H613" s="72">
        <f t="shared" si="137"/>
        <v>599</v>
      </c>
      <c r="I613" s="19">
        <v>0</v>
      </c>
      <c r="J613" s="19">
        <v>0</v>
      </c>
      <c r="K613" s="19">
        <v>0</v>
      </c>
      <c r="L613" s="72">
        <f>L614</f>
        <v>599</v>
      </c>
      <c r="M613" s="19">
        <v>0</v>
      </c>
    </row>
    <row r="614" spans="1:13" s="32" customFormat="1" ht="48.75" customHeight="1" x14ac:dyDescent="0.2">
      <c r="A614" s="91"/>
      <c r="B614" s="94"/>
      <c r="C614" s="86"/>
      <c r="D614" s="96"/>
      <c r="E614" s="86"/>
      <c r="F614" s="86"/>
      <c r="G614" s="73" t="s">
        <v>77</v>
      </c>
      <c r="H614" s="74">
        <f>L614</f>
        <v>599</v>
      </c>
      <c r="I614" s="74">
        <v>0</v>
      </c>
      <c r="J614" s="74">
        <v>0</v>
      </c>
      <c r="K614" s="74">
        <v>0</v>
      </c>
      <c r="L614" s="74">
        <v>599</v>
      </c>
      <c r="M614" s="74">
        <v>0</v>
      </c>
    </row>
    <row r="615" spans="1:13" s="32" customFormat="1" ht="15.75" x14ac:dyDescent="0.2">
      <c r="A615" s="91"/>
      <c r="B615" s="94"/>
      <c r="C615" s="86"/>
      <c r="D615" s="96"/>
      <c r="E615" s="86"/>
      <c r="F615" s="86"/>
      <c r="G615" s="24" t="s">
        <v>33</v>
      </c>
      <c r="H615" s="19">
        <f t="shared" ref="H615" si="138">J615+K615+L615+M615</f>
        <v>0</v>
      </c>
      <c r="I615" s="19">
        <v>0</v>
      </c>
      <c r="J615" s="19">
        <v>0</v>
      </c>
      <c r="K615" s="19">
        <v>0</v>
      </c>
      <c r="L615" s="19">
        <v>0</v>
      </c>
      <c r="M615" s="19">
        <v>0</v>
      </c>
    </row>
    <row r="616" spans="1:13" s="32" customFormat="1" ht="15.75" x14ac:dyDescent="0.2">
      <c r="A616" s="92"/>
      <c r="B616" s="95"/>
      <c r="C616" s="86"/>
      <c r="D616" s="96"/>
      <c r="E616" s="86"/>
      <c r="F616" s="86"/>
      <c r="G616" s="24" t="s">
        <v>196</v>
      </c>
      <c r="H616" s="19">
        <f t="shared" si="137"/>
        <v>0</v>
      </c>
      <c r="I616" s="19">
        <v>0</v>
      </c>
      <c r="J616" s="19">
        <v>0</v>
      </c>
      <c r="K616" s="19">
        <v>0</v>
      </c>
      <c r="L616" s="19">
        <v>0</v>
      </c>
      <c r="M616" s="19">
        <v>0</v>
      </c>
    </row>
    <row r="617" spans="1:13" s="32" customFormat="1" ht="103.5" customHeight="1" x14ac:dyDescent="0.2">
      <c r="A617" s="90" t="s">
        <v>195</v>
      </c>
      <c r="B617" s="93" t="s">
        <v>36</v>
      </c>
      <c r="C617" s="86" t="s">
        <v>192</v>
      </c>
      <c r="D617" s="96">
        <v>20000</v>
      </c>
      <c r="E617" s="86" t="s">
        <v>165</v>
      </c>
      <c r="F617" s="86" t="s">
        <v>186</v>
      </c>
      <c r="G617" s="24" t="s">
        <v>71</v>
      </c>
      <c r="H617" s="19">
        <f t="shared" ref="H617:K617" si="139">H618+H619+H620+H621+H622+H623+H624+H625+H626+H627+H628+H629</f>
        <v>20000</v>
      </c>
      <c r="I617" s="19">
        <f t="shared" si="139"/>
        <v>20000</v>
      </c>
      <c r="J617" s="19">
        <f t="shared" si="139"/>
        <v>0</v>
      </c>
      <c r="K617" s="19">
        <f t="shared" si="139"/>
        <v>20000</v>
      </c>
      <c r="L617" s="19">
        <f>L618+L619+L620+L621+L622+L623+L624+L625+L626+L627+L628+L629</f>
        <v>0</v>
      </c>
      <c r="M617" s="19">
        <f t="shared" ref="M617" si="140">M618+M619+M620+M621+M622+M623+M624+M625+M626+M627+M629</f>
        <v>0</v>
      </c>
    </row>
    <row r="618" spans="1:13" s="32" customFormat="1" ht="15.75" x14ac:dyDescent="0.2">
      <c r="A618" s="91"/>
      <c r="B618" s="94"/>
      <c r="C618" s="86"/>
      <c r="D618" s="96"/>
      <c r="E618" s="86"/>
      <c r="F618" s="86"/>
      <c r="G618" s="24" t="s">
        <v>0</v>
      </c>
      <c r="H618" s="19">
        <f>J618+K618+L618+M618</f>
        <v>0</v>
      </c>
      <c r="I618" s="19">
        <v>0</v>
      </c>
      <c r="J618" s="19">
        <v>0</v>
      </c>
      <c r="K618" s="19">
        <v>0</v>
      </c>
      <c r="L618" s="19">
        <v>0</v>
      </c>
      <c r="M618" s="19">
        <v>0</v>
      </c>
    </row>
    <row r="619" spans="1:13" s="32" customFormat="1" ht="15.75" x14ac:dyDescent="0.2">
      <c r="A619" s="91"/>
      <c r="B619" s="94"/>
      <c r="C619" s="86"/>
      <c r="D619" s="96"/>
      <c r="E619" s="86"/>
      <c r="F619" s="86"/>
      <c r="G619" s="24" t="s">
        <v>5</v>
      </c>
      <c r="H619" s="19">
        <f t="shared" ref="H619" si="141">J619+K619+L619+M619</f>
        <v>0</v>
      </c>
      <c r="I619" s="19">
        <v>0</v>
      </c>
      <c r="J619" s="19">
        <v>0</v>
      </c>
      <c r="K619" s="19">
        <v>0</v>
      </c>
      <c r="L619" s="19">
        <v>0</v>
      </c>
      <c r="M619" s="19">
        <v>0</v>
      </c>
    </row>
    <row r="620" spans="1:13" s="32" customFormat="1" ht="15.75" x14ac:dyDescent="0.2">
      <c r="A620" s="91"/>
      <c r="B620" s="94"/>
      <c r="C620" s="86"/>
      <c r="D620" s="96"/>
      <c r="E620" s="86"/>
      <c r="F620" s="86"/>
      <c r="G620" s="24" t="s">
        <v>1</v>
      </c>
      <c r="H620" s="19">
        <f>J620+K620+L620+M620</f>
        <v>0</v>
      </c>
      <c r="I620" s="19">
        <v>0</v>
      </c>
      <c r="J620" s="19">
        <v>0</v>
      </c>
      <c r="K620" s="19">
        <v>0</v>
      </c>
      <c r="L620" s="19">
        <v>0</v>
      </c>
      <c r="M620" s="19">
        <v>0</v>
      </c>
    </row>
    <row r="621" spans="1:13" s="32" customFormat="1" ht="15.75" x14ac:dyDescent="0.2">
      <c r="A621" s="91"/>
      <c r="B621" s="94"/>
      <c r="C621" s="86"/>
      <c r="D621" s="96"/>
      <c r="E621" s="86"/>
      <c r="F621" s="86"/>
      <c r="G621" s="24" t="s">
        <v>2</v>
      </c>
      <c r="H621" s="19">
        <f t="shared" ref="H621:H622" si="142">J621+K621+L621+M621</f>
        <v>0</v>
      </c>
      <c r="I621" s="19">
        <v>0</v>
      </c>
      <c r="J621" s="19">
        <v>0</v>
      </c>
      <c r="K621" s="19">
        <v>0</v>
      </c>
      <c r="L621" s="19">
        <v>0</v>
      </c>
      <c r="M621" s="19">
        <v>0</v>
      </c>
    </row>
    <row r="622" spans="1:13" s="32" customFormat="1" ht="15.75" x14ac:dyDescent="0.2">
      <c r="A622" s="91"/>
      <c r="B622" s="94"/>
      <c r="C622" s="86"/>
      <c r="D622" s="96"/>
      <c r="E622" s="86"/>
      <c r="F622" s="86"/>
      <c r="G622" s="24" t="s">
        <v>3</v>
      </c>
      <c r="H622" s="19">
        <f t="shared" si="142"/>
        <v>0</v>
      </c>
      <c r="I622" s="19">
        <v>0</v>
      </c>
      <c r="J622" s="19">
        <v>0</v>
      </c>
      <c r="K622" s="19">
        <v>0</v>
      </c>
      <c r="L622" s="19">
        <v>0</v>
      </c>
      <c r="M622" s="19">
        <v>0</v>
      </c>
    </row>
    <row r="623" spans="1:13" s="32" customFormat="1" ht="15.75" x14ac:dyDescent="0.2">
      <c r="A623" s="91"/>
      <c r="B623" s="94"/>
      <c r="C623" s="86"/>
      <c r="D623" s="96"/>
      <c r="E623" s="86"/>
      <c r="F623" s="86"/>
      <c r="G623" s="24" t="s">
        <v>4</v>
      </c>
      <c r="H623" s="19">
        <f>J623+K623+L623+M623</f>
        <v>0</v>
      </c>
      <c r="I623" s="19">
        <v>0</v>
      </c>
      <c r="J623" s="19">
        <v>0</v>
      </c>
      <c r="K623" s="19">
        <v>0</v>
      </c>
      <c r="L623" s="19">
        <v>0</v>
      </c>
      <c r="M623" s="19">
        <v>0</v>
      </c>
    </row>
    <row r="624" spans="1:13" s="32" customFormat="1" ht="15.75" x14ac:dyDescent="0.2">
      <c r="A624" s="91"/>
      <c r="B624" s="94"/>
      <c r="C624" s="86"/>
      <c r="D624" s="96"/>
      <c r="E624" s="86"/>
      <c r="F624" s="86"/>
      <c r="G624" s="24" t="s">
        <v>23</v>
      </c>
      <c r="H624" s="19">
        <f t="shared" ref="H624:H629" si="143">J624+K624+L624+M624</f>
        <v>0</v>
      </c>
      <c r="I624" s="19">
        <v>0</v>
      </c>
      <c r="J624" s="19">
        <v>0</v>
      </c>
      <c r="K624" s="19">
        <v>0</v>
      </c>
      <c r="L624" s="19">
        <v>0</v>
      </c>
      <c r="M624" s="19">
        <v>0</v>
      </c>
    </row>
    <row r="625" spans="1:15" s="32" customFormat="1" ht="15.75" x14ac:dyDescent="0.2">
      <c r="A625" s="91"/>
      <c r="B625" s="94"/>
      <c r="C625" s="86"/>
      <c r="D625" s="96"/>
      <c r="E625" s="86"/>
      <c r="F625" s="86"/>
      <c r="G625" s="24" t="s">
        <v>30</v>
      </c>
      <c r="H625" s="19">
        <f t="shared" si="143"/>
        <v>0</v>
      </c>
      <c r="I625" s="19">
        <v>0</v>
      </c>
      <c r="J625" s="19">
        <v>0</v>
      </c>
      <c r="K625" s="19">
        <v>0</v>
      </c>
      <c r="L625" s="19">
        <v>0</v>
      </c>
      <c r="M625" s="19">
        <v>0</v>
      </c>
    </row>
    <row r="626" spans="1:15" s="32" customFormat="1" ht="15.75" x14ac:dyDescent="0.2">
      <c r="A626" s="91"/>
      <c r="B626" s="94"/>
      <c r="C626" s="86"/>
      <c r="D626" s="96"/>
      <c r="E626" s="86"/>
      <c r="F626" s="86"/>
      <c r="G626" s="24" t="s">
        <v>31</v>
      </c>
      <c r="H626" s="19">
        <f t="shared" si="143"/>
        <v>6000</v>
      </c>
      <c r="I626" s="19">
        <v>6000</v>
      </c>
      <c r="J626" s="19">
        <v>0</v>
      </c>
      <c r="K626" s="19">
        <v>6000</v>
      </c>
      <c r="L626" s="19">
        <v>0</v>
      </c>
      <c r="M626" s="19">
        <v>0</v>
      </c>
    </row>
    <row r="627" spans="1:15" s="32" customFormat="1" ht="15.75" x14ac:dyDescent="0.2">
      <c r="A627" s="91"/>
      <c r="B627" s="94"/>
      <c r="C627" s="86"/>
      <c r="D627" s="96"/>
      <c r="E627" s="86"/>
      <c r="F627" s="86"/>
      <c r="G627" s="24" t="s">
        <v>32</v>
      </c>
      <c r="H627" s="19">
        <f t="shared" si="143"/>
        <v>14000</v>
      </c>
      <c r="I627" s="19">
        <v>14000</v>
      </c>
      <c r="J627" s="19">
        <v>0</v>
      </c>
      <c r="K627" s="72">
        <v>14000</v>
      </c>
      <c r="L627" s="19">
        <v>0</v>
      </c>
      <c r="M627" s="19">
        <v>0</v>
      </c>
    </row>
    <row r="628" spans="1:15" s="32" customFormat="1" ht="15.75" x14ac:dyDescent="0.2">
      <c r="A628" s="91"/>
      <c r="B628" s="94"/>
      <c r="C628" s="86"/>
      <c r="D628" s="96"/>
      <c r="E628" s="86"/>
      <c r="F628" s="86"/>
      <c r="G628" s="24" t="s">
        <v>33</v>
      </c>
      <c r="H628" s="19">
        <f t="shared" ref="H628" si="144">J628+K628+L628+M628</f>
        <v>0</v>
      </c>
      <c r="I628" s="19">
        <v>0</v>
      </c>
      <c r="J628" s="19">
        <v>0</v>
      </c>
      <c r="K628" s="19">
        <v>0</v>
      </c>
      <c r="L628" s="19">
        <v>0</v>
      </c>
      <c r="M628" s="19">
        <v>0</v>
      </c>
    </row>
    <row r="629" spans="1:15" s="32" customFormat="1" ht="15.75" x14ac:dyDescent="0.2">
      <c r="A629" s="92"/>
      <c r="B629" s="95"/>
      <c r="C629" s="86"/>
      <c r="D629" s="96"/>
      <c r="E629" s="86"/>
      <c r="F629" s="86"/>
      <c r="G629" s="24" t="s">
        <v>196</v>
      </c>
      <c r="H629" s="19">
        <f t="shared" si="143"/>
        <v>0</v>
      </c>
      <c r="I629" s="19">
        <v>0</v>
      </c>
      <c r="J629" s="19">
        <v>0</v>
      </c>
      <c r="K629" s="19">
        <v>0</v>
      </c>
      <c r="L629" s="19">
        <v>0</v>
      </c>
      <c r="M629" s="19">
        <v>0</v>
      </c>
    </row>
    <row r="630" spans="1:15" s="32" customFormat="1" ht="101.25" customHeight="1" x14ac:dyDescent="0.2">
      <c r="A630" s="127" t="s">
        <v>197</v>
      </c>
      <c r="B630" s="130"/>
      <c r="C630" s="130"/>
      <c r="D630" s="134"/>
      <c r="E630" s="120"/>
      <c r="F630" s="120" t="s">
        <v>212</v>
      </c>
      <c r="G630" s="53" t="s">
        <v>71</v>
      </c>
      <c r="H630" s="38">
        <f t="shared" ref="H630:K630" si="145">H631+H632+H633+H634+H635+H636+H637+H638+H639+H640+H642+H641</f>
        <v>1119224.1000000001</v>
      </c>
      <c r="I630" s="38">
        <f t="shared" si="145"/>
        <v>0</v>
      </c>
      <c r="J630" s="38">
        <f t="shared" si="145"/>
        <v>1108031.8</v>
      </c>
      <c r="K630" s="38">
        <f t="shared" si="145"/>
        <v>0</v>
      </c>
      <c r="L630" s="38">
        <f>L631+L632+L633+L634+L635+L636+L637+L638+L639+L640+L642+L641</f>
        <v>11192.3</v>
      </c>
      <c r="M630" s="38">
        <f t="shared" ref="M630" si="146">M631+M632+M633+M634+M635+M636+M637+M638+M639+M640+M642</f>
        <v>0</v>
      </c>
    </row>
    <row r="631" spans="1:15" s="32" customFormat="1" ht="15.75" x14ac:dyDescent="0.2">
      <c r="A631" s="128"/>
      <c r="B631" s="131"/>
      <c r="C631" s="131"/>
      <c r="D631" s="134"/>
      <c r="E631" s="120"/>
      <c r="F631" s="120"/>
      <c r="G631" s="53" t="s">
        <v>0</v>
      </c>
      <c r="H631" s="38">
        <f>J631+K631+L631+M631</f>
        <v>0</v>
      </c>
      <c r="I631" s="38">
        <v>0</v>
      </c>
      <c r="J631" s="38">
        <v>0</v>
      </c>
      <c r="K631" s="38">
        <v>0</v>
      </c>
      <c r="L631" s="38">
        <v>0</v>
      </c>
      <c r="M631" s="38">
        <v>0</v>
      </c>
    </row>
    <row r="632" spans="1:15" s="32" customFormat="1" ht="15.75" x14ac:dyDescent="0.2">
      <c r="A632" s="128"/>
      <c r="B632" s="131"/>
      <c r="C632" s="131"/>
      <c r="D632" s="134"/>
      <c r="E632" s="120"/>
      <c r="F632" s="120"/>
      <c r="G632" s="53" t="s">
        <v>5</v>
      </c>
      <c r="H632" s="38">
        <f t="shared" ref="H632" si="147">J632+K632+L632+M632</f>
        <v>0</v>
      </c>
      <c r="I632" s="38">
        <v>0</v>
      </c>
      <c r="J632" s="38">
        <v>0</v>
      </c>
      <c r="K632" s="38">
        <v>0</v>
      </c>
      <c r="L632" s="38">
        <v>0</v>
      </c>
      <c r="M632" s="38">
        <v>0</v>
      </c>
    </row>
    <row r="633" spans="1:15" s="32" customFormat="1" ht="15.75" x14ac:dyDescent="0.2">
      <c r="A633" s="128"/>
      <c r="B633" s="131"/>
      <c r="C633" s="131"/>
      <c r="D633" s="134"/>
      <c r="E633" s="120"/>
      <c r="F633" s="120"/>
      <c r="G633" s="53" t="s">
        <v>1</v>
      </c>
      <c r="H633" s="38">
        <f>J633+K633+L633+M633</f>
        <v>0</v>
      </c>
      <c r="I633" s="38">
        <v>0</v>
      </c>
      <c r="J633" s="38">
        <v>0</v>
      </c>
      <c r="K633" s="38">
        <v>0</v>
      </c>
      <c r="L633" s="38">
        <v>0</v>
      </c>
      <c r="M633" s="38">
        <v>0</v>
      </c>
    </row>
    <row r="634" spans="1:15" s="32" customFormat="1" ht="15.75" x14ac:dyDescent="0.2">
      <c r="A634" s="128"/>
      <c r="B634" s="131"/>
      <c r="C634" s="131"/>
      <c r="D634" s="134"/>
      <c r="E634" s="120"/>
      <c r="F634" s="120"/>
      <c r="G634" s="53" t="s">
        <v>2</v>
      </c>
      <c r="H634" s="38">
        <f t="shared" ref="H634:H635" si="148">J634+K634+L634+M634</f>
        <v>0</v>
      </c>
      <c r="I634" s="38">
        <v>0</v>
      </c>
      <c r="J634" s="38">
        <v>0</v>
      </c>
      <c r="K634" s="38">
        <v>0</v>
      </c>
      <c r="L634" s="38">
        <v>0</v>
      </c>
      <c r="M634" s="38">
        <v>0</v>
      </c>
    </row>
    <row r="635" spans="1:15" s="32" customFormat="1" ht="15.75" x14ac:dyDescent="0.2">
      <c r="A635" s="128"/>
      <c r="B635" s="131"/>
      <c r="C635" s="131"/>
      <c r="D635" s="134"/>
      <c r="E635" s="120"/>
      <c r="F635" s="120"/>
      <c r="G635" s="53" t="s">
        <v>3</v>
      </c>
      <c r="H635" s="38">
        <f t="shared" si="148"/>
        <v>0</v>
      </c>
      <c r="I635" s="38">
        <v>0</v>
      </c>
      <c r="J635" s="38">
        <v>0</v>
      </c>
      <c r="K635" s="38">
        <v>0</v>
      </c>
      <c r="L635" s="38">
        <v>0</v>
      </c>
      <c r="M635" s="38">
        <v>0</v>
      </c>
    </row>
    <row r="636" spans="1:15" s="32" customFormat="1" ht="15.75" x14ac:dyDescent="0.2">
      <c r="A636" s="128"/>
      <c r="B636" s="131"/>
      <c r="C636" s="131"/>
      <c r="D636" s="134"/>
      <c r="E636" s="120"/>
      <c r="F636" s="120"/>
      <c r="G636" s="53" t="s">
        <v>4</v>
      </c>
      <c r="H636" s="38">
        <f>J636+K636+L636+M636</f>
        <v>0</v>
      </c>
      <c r="I636" s="38">
        <v>0</v>
      </c>
      <c r="J636" s="38">
        <v>0</v>
      </c>
      <c r="K636" s="38">
        <v>0</v>
      </c>
      <c r="L636" s="38">
        <v>0</v>
      </c>
      <c r="M636" s="38">
        <v>0</v>
      </c>
    </row>
    <row r="637" spans="1:15" s="32" customFormat="1" ht="15.75" x14ac:dyDescent="0.2">
      <c r="A637" s="128"/>
      <c r="B637" s="131"/>
      <c r="C637" s="131"/>
      <c r="D637" s="134"/>
      <c r="E637" s="120"/>
      <c r="F637" s="120"/>
      <c r="G637" s="53" t="s">
        <v>23</v>
      </c>
      <c r="H637" s="38">
        <f t="shared" ref="H637:H638" si="149">J637+K637+L637+M637</f>
        <v>0</v>
      </c>
      <c r="I637" s="38">
        <v>0</v>
      </c>
      <c r="J637" s="38">
        <v>0</v>
      </c>
      <c r="K637" s="38">
        <v>0</v>
      </c>
      <c r="L637" s="38">
        <v>0</v>
      </c>
      <c r="M637" s="38">
        <v>0</v>
      </c>
    </row>
    <row r="638" spans="1:15" s="32" customFormat="1" ht="15.75" x14ac:dyDescent="0.2">
      <c r="A638" s="128"/>
      <c r="B638" s="131"/>
      <c r="C638" s="131"/>
      <c r="D638" s="134"/>
      <c r="E638" s="120"/>
      <c r="F638" s="120"/>
      <c r="G638" s="53" t="s">
        <v>30</v>
      </c>
      <c r="H638" s="38">
        <f t="shared" si="149"/>
        <v>0</v>
      </c>
      <c r="I638" s="38">
        <v>0</v>
      </c>
      <c r="J638" s="38">
        <v>0</v>
      </c>
      <c r="K638" s="38">
        <v>0</v>
      </c>
      <c r="L638" s="38">
        <v>0</v>
      </c>
      <c r="M638" s="38">
        <v>0</v>
      </c>
    </row>
    <row r="639" spans="1:15" s="32" customFormat="1" ht="15.75" x14ac:dyDescent="0.2">
      <c r="A639" s="128"/>
      <c r="B639" s="131"/>
      <c r="C639" s="131"/>
      <c r="D639" s="134"/>
      <c r="E639" s="120"/>
      <c r="F639" s="120"/>
      <c r="G639" s="53" t="s">
        <v>31</v>
      </c>
      <c r="H639" s="38">
        <f>J639+L639</f>
        <v>1119224.1000000001</v>
      </c>
      <c r="I639" s="38">
        <v>0</v>
      </c>
      <c r="J639" s="38">
        <f>J652+J665</f>
        <v>1108031.8</v>
      </c>
      <c r="K639" s="38">
        <v>0</v>
      </c>
      <c r="L639" s="38">
        <f>L652+L665</f>
        <v>11192.3</v>
      </c>
      <c r="M639" s="38">
        <v>0</v>
      </c>
      <c r="O639" s="52"/>
    </row>
    <row r="640" spans="1:15" s="32" customFormat="1" ht="15.75" x14ac:dyDescent="0.2">
      <c r="A640" s="128"/>
      <c r="B640" s="131"/>
      <c r="C640" s="131"/>
      <c r="D640" s="134"/>
      <c r="E640" s="120"/>
      <c r="F640" s="120"/>
      <c r="G640" s="53" t="s">
        <v>32</v>
      </c>
      <c r="H640" s="38">
        <f t="shared" ref="H640:K640" si="150">H653</f>
        <v>0</v>
      </c>
      <c r="I640" s="38">
        <f t="shared" si="150"/>
        <v>0</v>
      </c>
      <c r="J640" s="38">
        <f t="shared" si="150"/>
        <v>0</v>
      </c>
      <c r="K640" s="38">
        <f t="shared" si="150"/>
        <v>0</v>
      </c>
      <c r="L640" s="38">
        <f t="shared" ref="L640:M642" si="151">L653</f>
        <v>0</v>
      </c>
      <c r="M640" s="38">
        <f t="shared" si="151"/>
        <v>0</v>
      </c>
    </row>
    <row r="641" spans="1:13" s="32" customFormat="1" ht="15.75" x14ac:dyDescent="0.2">
      <c r="A641" s="128"/>
      <c r="B641" s="131"/>
      <c r="C641" s="131"/>
      <c r="D641" s="134"/>
      <c r="E641" s="120"/>
      <c r="F641" s="120"/>
      <c r="G641" s="53" t="s">
        <v>33</v>
      </c>
      <c r="H641" s="38">
        <f t="shared" ref="H641:K641" si="152">H654</f>
        <v>0</v>
      </c>
      <c r="I641" s="38">
        <f t="shared" si="152"/>
        <v>0</v>
      </c>
      <c r="J641" s="38">
        <f t="shared" si="152"/>
        <v>0</v>
      </c>
      <c r="K641" s="38">
        <f t="shared" si="152"/>
        <v>0</v>
      </c>
      <c r="L641" s="38">
        <f t="shared" si="151"/>
        <v>0</v>
      </c>
      <c r="M641" s="38">
        <f t="shared" si="151"/>
        <v>0</v>
      </c>
    </row>
    <row r="642" spans="1:13" s="32" customFormat="1" ht="15.75" x14ac:dyDescent="0.2">
      <c r="A642" s="129"/>
      <c r="B642" s="132"/>
      <c r="C642" s="132"/>
      <c r="D642" s="134"/>
      <c r="E642" s="120"/>
      <c r="F642" s="120"/>
      <c r="G642" s="53" t="s">
        <v>196</v>
      </c>
      <c r="H642" s="38">
        <f t="shared" ref="H642:K642" si="153">H655</f>
        <v>0</v>
      </c>
      <c r="I642" s="38">
        <f t="shared" si="153"/>
        <v>0</v>
      </c>
      <c r="J642" s="38">
        <f t="shared" si="153"/>
        <v>0</v>
      </c>
      <c r="K642" s="38">
        <f t="shared" si="153"/>
        <v>0</v>
      </c>
      <c r="L642" s="38">
        <f t="shared" si="151"/>
        <v>0</v>
      </c>
      <c r="M642" s="38">
        <f t="shared" si="151"/>
        <v>0</v>
      </c>
    </row>
    <row r="643" spans="1:13" s="32" customFormat="1" ht="96" customHeight="1" x14ac:dyDescent="0.2">
      <c r="A643" s="127" t="s">
        <v>210</v>
      </c>
      <c r="B643" s="130" t="s">
        <v>12</v>
      </c>
      <c r="C643" s="130" t="s">
        <v>201</v>
      </c>
      <c r="D643" s="134">
        <v>99224.1</v>
      </c>
      <c r="E643" s="120">
        <v>2023</v>
      </c>
      <c r="F643" s="120" t="s">
        <v>207</v>
      </c>
      <c r="G643" s="53" t="s">
        <v>71</v>
      </c>
      <c r="H643" s="38">
        <f>H644+H645+H646+H647+H648+H649+H650+H651+H652+H653+H655</f>
        <v>99224.1</v>
      </c>
      <c r="I643" s="38">
        <f>I644+I645+I646+I647+I648+I649+I650+I651+I652+I653+I655</f>
        <v>0</v>
      </c>
      <c r="J643" s="38">
        <f t="shared" ref="J643:M643" si="154">J644+J645+J646+J647+J648+J649+J650+J651+J652+J653+J655</f>
        <v>98231.8</v>
      </c>
      <c r="K643" s="38">
        <f t="shared" si="154"/>
        <v>0</v>
      </c>
      <c r="L643" s="38">
        <f t="shared" si="154"/>
        <v>992.3</v>
      </c>
      <c r="M643" s="38">
        <f t="shared" si="154"/>
        <v>0</v>
      </c>
    </row>
    <row r="644" spans="1:13" s="32" customFormat="1" ht="15.75" x14ac:dyDescent="0.2">
      <c r="A644" s="128"/>
      <c r="B644" s="131"/>
      <c r="C644" s="131"/>
      <c r="D644" s="134"/>
      <c r="E644" s="120"/>
      <c r="F644" s="120"/>
      <c r="G644" s="53" t="s">
        <v>0</v>
      </c>
      <c r="H644" s="38">
        <f>J644+K644+L644+M644</f>
        <v>0</v>
      </c>
      <c r="I644" s="38">
        <v>0</v>
      </c>
      <c r="J644" s="38">
        <v>0</v>
      </c>
      <c r="K644" s="38">
        <v>0</v>
      </c>
      <c r="L644" s="38">
        <v>0</v>
      </c>
      <c r="M644" s="38">
        <v>0</v>
      </c>
    </row>
    <row r="645" spans="1:13" s="32" customFormat="1" ht="15.75" x14ac:dyDescent="0.2">
      <c r="A645" s="128"/>
      <c r="B645" s="131"/>
      <c r="C645" s="131"/>
      <c r="D645" s="134"/>
      <c r="E645" s="120"/>
      <c r="F645" s="120"/>
      <c r="G645" s="53" t="s">
        <v>5</v>
      </c>
      <c r="H645" s="38">
        <f t="shared" ref="H645" si="155">J645+K645+L645+M645</f>
        <v>0</v>
      </c>
      <c r="I645" s="38">
        <v>0</v>
      </c>
      <c r="J645" s="38">
        <v>0</v>
      </c>
      <c r="K645" s="38">
        <v>0</v>
      </c>
      <c r="L645" s="38">
        <v>0</v>
      </c>
      <c r="M645" s="38">
        <v>0</v>
      </c>
    </row>
    <row r="646" spans="1:13" s="32" customFormat="1" ht="15.75" x14ac:dyDescent="0.2">
      <c r="A646" s="128"/>
      <c r="B646" s="131"/>
      <c r="C646" s="131"/>
      <c r="D646" s="134"/>
      <c r="E646" s="120"/>
      <c r="F646" s="120"/>
      <c r="G646" s="53" t="s">
        <v>1</v>
      </c>
      <c r="H646" s="38">
        <f>J646+K646+L646+M646</f>
        <v>0</v>
      </c>
      <c r="I646" s="38">
        <v>0</v>
      </c>
      <c r="J646" s="38">
        <v>0</v>
      </c>
      <c r="K646" s="38">
        <v>0</v>
      </c>
      <c r="L646" s="38">
        <v>0</v>
      </c>
      <c r="M646" s="38">
        <v>0</v>
      </c>
    </row>
    <row r="647" spans="1:13" s="32" customFormat="1" ht="15.75" x14ac:dyDescent="0.2">
      <c r="A647" s="128"/>
      <c r="B647" s="131"/>
      <c r="C647" s="131"/>
      <c r="D647" s="134"/>
      <c r="E647" s="120"/>
      <c r="F647" s="120"/>
      <c r="G647" s="53" t="s">
        <v>2</v>
      </c>
      <c r="H647" s="38">
        <f t="shared" ref="H647:H648" si="156">J647+K647+L647+M647</f>
        <v>0</v>
      </c>
      <c r="I647" s="38">
        <v>0</v>
      </c>
      <c r="J647" s="38">
        <v>0</v>
      </c>
      <c r="K647" s="38">
        <v>0</v>
      </c>
      <c r="L647" s="38">
        <v>0</v>
      </c>
      <c r="M647" s="38">
        <v>0</v>
      </c>
    </row>
    <row r="648" spans="1:13" s="32" customFormat="1" ht="15.75" x14ac:dyDescent="0.2">
      <c r="A648" s="128"/>
      <c r="B648" s="131"/>
      <c r="C648" s="131"/>
      <c r="D648" s="134"/>
      <c r="E648" s="120"/>
      <c r="F648" s="120"/>
      <c r="G648" s="53" t="s">
        <v>3</v>
      </c>
      <c r="H648" s="38">
        <f t="shared" si="156"/>
        <v>0</v>
      </c>
      <c r="I648" s="38">
        <v>0</v>
      </c>
      <c r="J648" s="38">
        <v>0</v>
      </c>
      <c r="K648" s="38">
        <v>0</v>
      </c>
      <c r="L648" s="38">
        <v>0</v>
      </c>
      <c r="M648" s="38">
        <v>0</v>
      </c>
    </row>
    <row r="649" spans="1:13" s="32" customFormat="1" ht="15.75" x14ac:dyDescent="0.2">
      <c r="A649" s="128"/>
      <c r="B649" s="131"/>
      <c r="C649" s="131"/>
      <c r="D649" s="134"/>
      <c r="E649" s="120"/>
      <c r="F649" s="120"/>
      <c r="G649" s="53" t="s">
        <v>4</v>
      </c>
      <c r="H649" s="38">
        <f>J649+K649+L649+M649</f>
        <v>0</v>
      </c>
      <c r="I649" s="38">
        <v>0</v>
      </c>
      <c r="J649" s="38">
        <v>0</v>
      </c>
      <c r="K649" s="38">
        <v>0</v>
      </c>
      <c r="L649" s="38">
        <v>0</v>
      </c>
      <c r="M649" s="38">
        <v>0</v>
      </c>
    </row>
    <row r="650" spans="1:13" s="32" customFormat="1" ht="15.75" x14ac:dyDescent="0.2">
      <c r="A650" s="128"/>
      <c r="B650" s="131"/>
      <c r="C650" s="131"/>
      <c r="D650" s="134"/>
      <c r="E650" s="120"/>
      <c r="F650" s="120"/>
      <c r="G650" s="53" t="s">
        <v>23</v>
      </c>
      <c r="H650" s="38">
        <f t="shared" ref="H650:H651" si="157">J650+K650+L650+M650</f>
        <v>0</v>
      </c>
      <c r="I650" s="38">
        <v>0</v>
      </c>
      <c r="J650" s="38">
        <v>0</v>
      </c>
      <c r="K650" s="38">
        <v>0</v>
      </c>
      <c r="L650" s="38">
        <v>0</v>
      </c>
      <c r="M650" s="38">
        <v>0</v>
      </c>
    </row>
    <row r="651" spans="1:13" s="32" customFormat="1" ht="15.75" x14ac:dyDescent="0.2">
      <c r="A651" s="128"/>
      <c r="B651" s="131"/>
      <c r="C651" s="131"/>
      <c r="D651" s="134"/>
      <c r="E651" s="120"/>
      <c r="F651" s="120"/>
      <c r="G651" s="53" t="s">
        <v>30</v>
      </c>
      <c r="H651" s="38">
        <f t="shared" si="157"/>
        <v>0</v>
      </c>
      <c r="I651" s="38">
        <v>0</v>
      </c>
      <c r="J651" s="38">
        <v>0</v>
      </c>
      <c r="K651" s="38">
        <v>0</v>
      </c>
      <c r="L651" s="38">
        <v>0</v>
      </c>
      <c r="M651" s="38">
        <v>0</v>
      </c>
    </row>
    <row r="652" spans="1:13" s="32" customFormat="1" ht="15.75" x14ac:dyDescent="0.2">
      <c r="A652" s="128"/>
      <c r="B652" s="131"/>
      <c r="C652" s="131"/>
      <c r="D652" s="134"/>
      <c r="E652" s="120"/>
      <c r="F652" s="120"/>
      <c r="G652" s="53" t="s">
        <v>31</v>
      </c>
      <c r="H652" s="38">
        <f>J652+L652</f>
        <v>99224.1</v>
      </c>
      <c r="I652" s="38">
        <v>0</v>
      </c>
      <c r="J652" s="38">
        <v>98231.8</v>
      </c>
      <c r="K652" s="38">
        <v>0</v>
      </c>
      <c r="L652" s="38">
        <f>992.3</f>
        <v>992.3</v>
      </c>
      <c r="M652" s="38">
        <v>0</v>
      </c>
    </row>
    <row r="653" spans="1:13" s="32" customFormat="1" ht="15.75" x14ac:dyDescent="0.2">
      <c r="A653" s="128"/>
      <c r="B653" s="131"/>
      <c r="C653" s="131"/>
      <c r="D653" s="134"/>
      <c r="E653" s="120"/>
      <c r="F653" s="120"/>
      <c r="G653" s="53" t="s">
        <v>32</v>
      </c>
      <c r="H653" s="38">
        <f t="shared" ref="H653:H655" si="158">J653+K653+L653+M653</f>
        <v>0</v>
      </c>
      <c r="I653" s="38">
        <v>0</v>
      </c>
      <c r="J653" s="38">
        <v>0</v>
      </c>
      <c r="K653" s="38">
        <v>0</v>
      </c>
      <c r="L653" s="38">
        <v>0</v>
      </c>
      <c r="M653" s="38">
        <v>0</v>
      </c>
    </row>
    <row r="654" spans="1:13" s="32" customFormat="1" ht="15.75" x14ac:dyDescent="0.2">
      <c r="A654" s="128"/>
      <c r="B654" s="131"/>
      <c r="C654" s="131"/>
      <c r="D654" s="134"/>
      <c r="E654" s="120"/>
      <c r="F654" s="120"/>
      <c r="G654" s="53" t="s">
        <v>33</v>
      </c>
      <c r="H654" s="38">
        <f t="shared" ref="H654" si="159">J654+K654+L654+M654</f>
        <v>0</v>
      </c>
      <c r="I654" s="38">
        <v>0</v>
      </c>
      <c r="J654" s="38">
        <v>0</v>
      </c>
      <c r="K654" s="38">
        <v>0</v>
      </c>
      <c r="L654" s="38">
        <v>0</v>
      </c>
      <c r="M654" s="38">
        <v>0</v>
      </c>
    </row>
    <row r="655" spans="1:13" s="32" customFormat="1" ht="15.75" x14ac:dyDescent="0.2">
      <c r="A655" s="129"/>
      <c r="B655" s="132"/>
      <c r="C655" s="132"/>
      <c r="D655" s="134"/>
      <c r="E655" s="120"/>
      <c r="F655" s="120"/>
      <c r="G655" s="53" t="s">
        <v>196</v>
      </c>
      <c r="H655" s="38">
        <f t="shared" si="158"/>
        <v>0</v>
      </c>
      <c r="I655" s="38">
        <v>0</v>
      </c>
      <c r="J655" s="38">
        <v>0</v>
      </c>
      <c r="K655" s="38">
        <v>0</v>
      </c>
      <c r="L655" s="38">
        <v>0</v>
      </c>
      <c r="M655" s="38">
        <v>0</v>
      </c>
    </row>
    <row r="656" spans="1:13" s="32" customFormat="1" ht="95.25" customHeight="1" x14ac:dyDescent="0.2">
      <c r="A656" s="127" t="s">
        <v>209</v>
      </c>
      <c r="B656" s="130" t="s">
        <v>14</v>
      </c>
      <c r="C656" s="130" t="s">
        <v>205</v>
      </c>
      <c r="D656" s="134">
        <v>1020000</v>
      </c>
      <c r="E656" s="120">
        <v>2023</v>
      </c>
      <c r="F656" s="120" t="s">
        <v>206</v>
      </c>
      <c r="G656" s="53" t="s">
        <v>71</v>
      </c>
      <c r="H656" s="38">
        <f>H657+H658+H659+H660+H661+H662+H663+H664+H665+H666+H668</f>
        <v>1020000</v>
      </c>
      <c r="I656" s="38">
        <f>I657+I658+I659+I660+I661+I662+I663+I664+I665+I666+I668</f>
        <v>0</v>
      </c>
      <c r="J656" s="38">
        <f t="shared" ref="J656:M656" si="160">J657+J658+J659+J660+J661+J662+J663+J664+J665+J666+J668</f>
        <v>1009800</v>
      </c>
      <c r="K656" s="38">
        <f t="shared" si="160"/>
        <v>0</v>
      </c>
      <c r="L656" s="38">
        <f t="shared" si="160"/>
        <v>10200</v>
      </c>
      <c r="M656" s="38">
        <f t="shared" si="160"/>
        <v>0</v>
      </c>
    </row>
    <row r="657" spans="1:13" s="32" customFormat="1" ht="15.75" x14ac:dyDescent="0.2">
      <c r="A657" s="128"/>
      <c r="B657" s="131"/>
      <c r="C657" s="131"/>
      <c r="D657" s="134"/>
      <c r="E657" s="120"/>
      <c r="F657" s="120"/>
      <c r="G657" s="53" t="s">
        <v>0</v>
      </c>
      <c r="H657" s="38">
        <f>J657+K657+L657+M657</f>
        <v>0</v>
      </c>
      <c r="I657" s="38">
        <v>0</v>
      </c>
      <c r="J657" s="38">
        <v>0</v>
      </c>
      <c r="K657" s="38">
        <v>0</v>
      </c>
      <c r="L657" s="38">
        <v>0</v>
      </c>
      <c r="M657" s="38">
        <v>0</v>
      </c>
    </row>
    <row r="658" spans="1:13" s="32" customFormat="1" ht="15.75" x14ac:dyDescent="0.2">
      <c r="A658" s="128"/>
      <c r="B658" s="131"/>
      <c r="C658" s="131"/>
      <c r="D658" s="134"/>
      <c r="E658" s="120"/>
      <c r="F658" s="120"/>
      <c r="G658" s="53" t="s">
        <v>5</v>
      </c>
      <c r="H658" s="38">
        <f t="shared" ref="H658" si="161">J658+K658+L658+M658</f>
        <v>0</v>
      </c>
      <c r="I658" s="38">
        <v>0</v>
      </c>
      <c r="J658" s="38">
        <v>0</v>
      </c>
      <c r="K658" s="38">
        <v>0</v>
      </c>
      <c r="L658" s="38">
        <v>0</v>
      </c>
      <c r="M658" s="38">
        <v>0</v>
      </c>
    </row>
    <row r="659" spans="1:13" s="32" customFormat="1" ht="15.75" x14ac:dyDescent="0.2">
      <c r="A659" s="128"/>
      <c r="B659" s="131"/>
      <c r="C659" s="131"/>
      <c r="D659" s="134"/>
      <c r="E659" s="120"/>
      <c r="F659" s="120"/>
      <c r="G659" s="53" t="s">
        <v>1</v>
      </c>
      <c r="H659" s="38">
        <f>J659+K659+L659+M659</f>
        <v>0</v>
      </c>
      <c r="I659" s="38">
        <v>0</v>
      </c>
      <c r="J659" s="38">
        <v>0</v>
      </c>
      <c r="K659" s="38">
        <v>0</v>
      </c>
      <c r="L659" s="38">
        <v>0</v>
      </c>
      <c r="M659" s="38">
        <v>0</v>
      </c>
    </row>
    <row r="660" spans="1:13" s="32" customFormat="1" ht="15.75" x14ac:dyDescent="0.2">
      <c r="A660" s="128"/>
      <c r="B660" s="131"/>
      <c r="C660" s="131"/>
      <c r="D660" s="134"/>
      <c r="E660" s="120"/>
      <c r="F660" s="120"/>
      <c r="G660" s="53" t="s">
        <v>2</v>
      </c>
      <c r="H660" s="38">
        <f t="shared" ref="H660:H661" si="162">J660+K660+L660+M660</f>
        <v>0</v>
      </c>
      <c r="I660" s="38">
        <v>0</v>
      </c>
      <c r="J660" s="38">
        <v>0</v>
      </c>
      <c r="K660" s="38">
        <v>0</v>
      </c>
      <c r="L660" s="38">
        <v>0</v>
      </c>
      <c r="M660" s="38">
        <v>0</v>
      </c>
    </row>
    <row r="661" spans="1:13" s="32" customFormat="1" ht="15.75" x14ac:dyDescent="0.2">
      <c r="A661" s="128"/>
      <c r="B661" s="131"/>
      <c r="C661" s="131"/>
      <c r="D661" s="134"/>
      <c r="E661" s="120"/>
      <c r="F661" s="120"/>
      <c r="G661" s="53" t="s">
        <v>3</v>
      </c>
      <c r="H661" s="38">
        <f t="shared" si="162"/>
        <v>0</v>
      </c>
      <c r="I661" s="38">
        <v>0</v>
      </c>
      <c r="J661" s="38">
        <v>0</v>
      </c>
      <c r="K661" s="38">
        <v>0</v>
      </c>
      <c r="L661" s="38">
        <v>0</v>
      </c>
      <c r="M661" s="38">
        <v>0</v>
      </c>
    </row>
    <row r="662" spans="1:13" s="32" customFormat="1" ht="15.75" x14ac:dyDescent="0.2">
      <c r="A662" s="128"/>
      <c r="B662" s="131"/>
      <c r="C662" s="131"/>
      <c r="D662" s="134"/>
      <c r="E662" s="120"/>
      <c r="F662" s="120"/>
      <c r="G662" s="53" t="s">
        <v>4</v>
      </c>
      <c r="H662" s="38">
        <f>J662+K662+L662+M662</f>
        <v>0</v>
      </c>
      <c r="I662" s="38">
        <v>0</v>
      </c>
      <c r="J662" s="38">
        <v>0</v>
      </c>
      <c r="K662" s="38">
        <v>0</v>
      </c>
      <c r="L662" s="38">
        <v>0</v>
      </c>
      <c r="M662" s="38">
        <v>0</v>
      </c>
    </row>
    <row r="663" spans="1:13" s="32" customFormat="1" ht="15.75" x14ac:dyDescent="0.2">
      <c r="A663" s="128"/>
      <c r="B663" s="131"/>
      <c r="C663" s="131"/>
      <c r="D663" s="134"/>
      <c r="E663" s="120"/>
      <c r="F663" s="120"/>
      <c r="G663" s="53" t="s">
        <v>23</v>
      </c>
      <c r="H663" s="38">
        <f t="shared" ref="H663:H664" si="163">J663+K663+L663+M663</f>
        <v>0</v>
      </c>
      <c r="I663" s="38">
        <v>0</v>
      </c>
      <c r="J663" s="38">
        <v>0</v>
      </c>
      <c r="K663" s="38">
        <v>0</v>
      </c>
      <c r="L663" s="38">
        <v>0</v>
      </c>
      <c r="M663" s="38">
        <v>0</v>
      </c>
    </row>
    <row r="664" spans="1:13" s="32" customFormat="1" ht="15.75" x14ac:dyDescent="0.2">
      <c r="A664" s="128"/>
      <c r="B664" s="131"/>
      <c r="C664" s="131"/>
      <c r="D664" s="134"/>
      <c r="E664" s="120"/>
      <c r="F664" s="120"/>
      <c r="G664" s="53" t="s">
        <v>30</v>
      </c>
      <c r="H664" s="38">
        <f t="shared" si="163"/>
        <v>0</v>
      </c>
      <c r="I664" s="38">
        <v>0</v>
      </c>
      <c r="J664" s="38">
        <v>0</v>
      </c>
      <c r="K664" s="38">
        <v>0</v>
      </c>
      <c r="L664" s="38">
        <v>0</v>
      </c>
      <c r="M664" s="38">
        <v>0</v>
      </c>
    </row>
    <row r="665" spans="1:13" s="32" customFormat="1" ht="15.75" x14ac:dyDescent="0.2">
      <c r="A665" s="128"/>
      <c r="B665" s="131"/>
      <c r="C665" s="131"/>
      <c r="D665" s="134"/>
      <c r="E665" s="120"/>
      <c r="F665" s="120"/>
      <c r="G665" s="53" t="s">
        <v>31</v>
      </c>
      <c r="H665" s="38">
        <f>J665+L665</f>
        <v>1020000</v>
      </c>
      <c r="I665" s="38">
        <v>0</v>
      </c>
      <c r="J665" s="38">
        <v>1009800</v>
      </c>
      <c r="K665" s="38">
        <v>0</v>
      </c>
      <c r="L665" s="38">
        <v>10200</v>
      </c>
      <c r="M665" s="38">
        <v>0</v>
      </c>
    </row>
    <row r="666" spans="1:13" s="32" customFormat="1" ht="15.75" x14ac:dyDescent="0.2">
      <c r="A666" s="128"/>
      <c r="B666" s="131"/>
      <c r="C666" s="131"/>
      <c r="D666" s="134"/>
      <c r="E666" s="120"/>
      <c r="F666" s="120"/>
      <c r="G666" s="53" t="s">
        <v>32</v>
      </c>
      <c r="H666" s="38">
        <f t="shared" ref="H666:H668" si="164">J666+K666+L666+M666</f>
        <v>0</v>
      </c>
      <c r="I666" s="38">
        <v>0</v>
      </c>
      <c r="J666" s="38">
        <v>0</v>
      </c>
      <c r="K666" s="38">
        <v>0</v>
      </c>
      <c r="L666" s="38">
        <v>0</v>
      </c>
      <c r="M666" s="38">
        <v>0</v>
      </c>
    </row>
    <row r="667" spans="1:13" s="32" customFormat="1" ht="15.75" x14ac:dyDescent="0.2">
      <c r="A667" s="128"/>
      <c r="B667" s="131"/>
      <c r="C667" s="131"/>
      <c r="D667" s="134"/>
      <c r="E667" s="120"/>
      <c r="F667" s="120"/>
      <c r="G667" s="53" t="s">
        <v>33</v>
      </c>
      <c r="H667" s="38">
        <f t="shared" si="164"/>
        <v>0</v>
      </c>
      <c r="I667" s="38">
        <v>0</v>
      </c>
      <c r="J667" s="38">
        <v>0</v>
      </c>
      <c r="K667" s="38">
        <v>0</v>
      </c>
      <c r="L667" s="38">
        <v>0</v>
      </c>
      <c r="M667" s="38">
        <v>0</v>
      </c>
    </row>
    <row r="668" spans="1:13" s="32" customFormat="1" ht="15.75" x14ac:dyDescent="0.2">
      <c r="A668" s="129"/>
      <c r="B668" s="132"/>
      <c r="C668" s="132"/>
      <c r="D668" s="134"/>
      <c r="E668" s="120"/>
      <c r="F668" s="120"/>
      <c r="G668" s="53" t="s">
        <v>196</v>
      </c>
      <c r="H668" s="38">
        <f t="shared" si="164"/>
        <v>0</v>
      </c>
      <c r="I668" s="38">
        <v>0</v>
      </c>
      <c r="J668" s="38">
        <v>0</v>
      </c>
      <c r="K668" s="38">
        <v>0</v>
      </c>
      <c r="L668" s="38">
        <v>0</v>
      </c>
      <c r="M668" s="38">
        <v>0</v>
      </c>
    </row>
    <row r="669" spans="1:13" s="32" customFormat="1" ht="105" customHeight="1" x14ac:dyDescent="0.2">
      <c r="A669" s="127" t="s">
        <v>211</v>
      </c>
      <c r="B669" s="130"/>
      <c r="C669" s="130"/>
      <c r="D669" s="151"/>
      <c r="E669" s="120"/>
      <c r="F669" s="120" t="s">
        <v>207</v>
      </c>
      <c r="G669" s="53" t="s">
        <v>71</v>
      </c>
      <c r="H669" s="54">
        <f t="shared" ref="H669:K669" si="165">H670+H671+H672+H673+H674+H675+H676+H677+H678+H679+H681+H680</f>
        <v>0.03</v>
      </c>
      <c r="I669" s="38">
        <f t="shared" si="165"/>
        <v>0</v>
      </c>
      <c r="J669" s="38">
        <f t="shared" si="165"/>
        <v>0</v>
      </c>
      <c r="K669" s="54">
        <f t="shared" si="165"/>
        <v>0.03</v>
      </c>
      <c r="L669" s="38">
        <f>L670+L671+L672+L673+L674+L675+L676+L677+L678+L679+L681+L680</f>
        <v>0</v>
      </c>
      <c r="M669" s="38">
        <f t="shared" ref="M669" si="166">M670+M671+M672+M673+M674+M675+M676+M677+M678+M679+M681</f>
        <v>0</v>
      </c>
    </row>
    <row r="670" spans="1:13" s="32" customFormat="1" ht="15.75" x14ac:dyDescent="0.2">
      <c r="A670" s="128"/>
      <c r="B670" s="131"/>
      <c r="C670" s="131"/>
      <c r="D670" s="151"/>
      <c r="E670" s="120"/>
      <c r="F670" s="120"/>
      <c r="G670" s="53" t="s">
        <v>0</v>
      </c>
      <c r="H670" s="38">
        <f>J670+K670+L670+M670</f>
        <v>0</v>
      </c>
      <c r="I670" s="38">
        <v>0</v>
      </c>
      <c r="J670" s="38">
        <v>0</v>
      </c>
      <c r="K670" s="38">
        <v>0</v>
      </c>
      <c r="L670" s="38">
        <v>0</v>
      </c>
      <c r="M670" s="38">
        <v>0</v>
      </c>
    </row>
    <row r="671" spans="1:13" s="32" customFormat="1" ht="15.75" x14ac:dyDescent="0.2">
      <c r="A671" s="128"/>
      <c r="B671" s="131"/>
      <c r="C671" s="131"/>
      <c r="D671" s="151"/>
      <c r="E671" s="120"/>
      <c r="F671" s="120"/>
      <c r="G671" s="53" t="s">
        <v>5</v>
      </c>
      <c r="H671" s="38">
        <f t="shared" ref="H671" si="167">J671+K671+L671+M671</f>
        <v>0</v>
      </c>
      <c r="I671" s="38">
        <v>0</v>
      </c>
      <c r="J671" s="38">
        <v>0</v>
      </c>
      <c r="K671" s="38">
        <v>0</v>
      </c>
      <c r="L671" s="38">
        <v>0</v>
      </c>
      <c r="M671" s="38">
        <v>0</v>
      </c>
    </row>
    <row r="672" spans="1:13" s="32" customFormat="1" ht="15.75" x14ac:dyDescent="0.2">
      <c r="A672" s="128"/>
      <c r="B672" s="131"/>
      <c r="C672" s="131"/>
      <c r="D672" s="151"/>
      <c r="E672" s="120"/>
      <c r="F672" s="120"/>
      <c r="G672" s="53" t="s">
        <v>1</v>
      </c>
      <c r="H672" s="38">
        <f>J672+K672+L672+M672</f>
        <v>0</v>
      </c>
      <c r="I672" s="38">
        <v>0</v>
      </c>
      <c r="J672" s="38">
        <v>0</v>
      </c>
      <c r="K672" s="38">
        <v>0</v>
      </c>
      <c r="L672" s="38">
        <v>0</v>
      </c>
      <c r="M672" s="38">
        <v>0</v>
      </c>
    </row>
    <row r="673" spans="1:13" s="32" customFormat="1" ht="15.75" x14ac:dyDescent="0.2">
      <c r="A673" s="128"/>
      <c r="B673" s="131"/>
      <c r="C673" s="131"/>
      <c r="D673" s="151"/>
      <c r="E673" s="120"/>
      <c r="F673" s="120"/>
      <c r="G673" s="53" t="s">
        <v>2</v>
      </c>
      <c r="H673" s="38">
        <f t="shared" ref="H673:H674" si="168">J673+K673+L673+M673</f>
        <v>0</v>
      </c>
      <c r="I673" s="38">
        <v>0</v>
      </c>
      <c r="J673" s="38">
        <v>0</v>
      </c>
      <c r="K673" s="38">
        <v>0</v>
      </c>
      <c r="L673" s="38">
        <v>0</v>
      </c>
      <c r="M673" s="38">
        <v>0</v>
      </c>
    </row>
    <row r="674" spans="1:13" s="32" customFormat="1" ht="15.75" x14ac:dyDescent="0.2">
      <c r="A674" s="128"/>
      <c r="B674" s="131"/>
      <c r="C674" s="131"/>
      <c r="D674" s="151"/>
      <c r="E674" s="120"/>
      <c r="F674" s="120"/>
      <c r="G674" s="53" t="s">
        <v>3</v>
      </c>
      <c r="H674" s="38">
        <f t="shared" si="168"/>
        <v>0</v>
      </c>
      <c r="I674" s="38">
        <v>0</v>
      </c>
      <c r="J674" s="38">
        <v>0</v>
      </c>
      <c r="K674" s="38">
        <v>0</v>
      </c>
      <c r="L674" s="38">
        <v>0</v>
      </c>
      <c r="M674" s="38">
        <v>0</v>
      </c>
    </row>
    <row r="675" spans="1:13" s="32" customFormat="1" ht="15.75" x14ac:dyDescent="0.2">
      <c r="A675" s="128"/>
      <c r="B675" s="131"/>
      <c r="C675" s="131"/>
      <c r="D675" s="151"/>
      <c r="E675" s="120"/>
      <c r="F675" s="120"/>
      <c r="G675" s="53" t="s">
        <v>4</v>
      </c>
      <c r="H675" s="38">
        <f>J675+K675+L675+M675</f>
        <v>0</v>
      </c>
      <c r="I675" s="38">
        <v>0</v>
      </c>
      <c r="J675" s="38">
        <v>0</v>
      </c>
      <c r="K675" s="38">
        <v>0</v>
      </c>
      <c r="L675" s="38">
        <v>0</v>
      </c>
      <c r="M675" s="38">
        <v>0</v>
      </c>
    </row>
    <row r="676" spans="1:13" s="32" customFormat="1" ht="15.75" x14ac:dyDescent="0.2">
      <c r="A676" s="128"/>
      <c r="B676" s="131"/>
      <c r="C676" s="131"/>
      <c r="D676" s="151"/>
      <c r="E676" s="120"/>
      <c r="F676" s="120"/>
      <c r="G676" s="53" t="s">
        <v>23</v>
      </c>
      <c r="H676" s="38">
        <f t="shared" ref="H676:H677" si="169">J676+K676+L676+M676</f>
        <v>0</v>
      </c>
      <c r="I676" s="38">
        <v>0</v>
      </c>
      <c r="J676" s="38">
        <v>0</v>
      </c>
      <c r="K676" s="38">
        <v>0</v>
      </c>
      <c r="L676" s="38">
        <v>0</v>
      </c>
      <c r="M676" s="38">
        <v>0</v>
      </c>
    </row>
    <row r="677" spans="1:13" s="32" customFormat="1" ht="15.75" x14ac:dyDescent="0.2">
      <c r="A677" s="128"/>
      <c r="B677" s="131"/>
      <c r="C677" s="131"/>
      <c r="D677" s="151"/>
      <c r="E677" s="120"/>
      <c r="F677" s="120"/>
      <c r="G677" s="53" t="s">
        <v>30</v>
      </c>
      <c r="H677" s="38">
        <f t="shared" si="169"/>
        <v>0</v>
      </c>
      <c r="I677" s="38">
        <v>0</v>
      </c>
      <c r="J677" s="38">
        <v>0</v>
      </c>
      <c r="K677" s="38">
        <v>0</v>
      </c>
      <c r="L677" s="38">
        <v>0</v>
      </c>
      <c r="M677" s="38">
        <v>0</v>
      </c>
    </row>
    <row r="678" spans="1:13" s="32" customFormat="1" ht="15.75" x14ac:dyDescent="0.2">
      <c r="A678" s="128"/>
      <c r="B678" s="131"/>
      <c r="C678" s="131"/>
      <c r="D678" s="151"/>
      <c r="E678" s="120"/>
      <c r="F678" s="120"/>
      <c r="G678" s="53" t="s">
        <v>31</v>
      </c>
      <c r="H678" s="54">
        <f>H691</f>
        <v>0.03</v>
      </c>
      <c r="I678" s="38">
        <v>0</v>
      </c>
      <c r="J678" s="38">
        <f>J704+J717</f>
        <v>0</v>
      </c>
      <c r="K678" s="54">
        <f>K691</f>
        <v>0.03</v>
      </c>
      <c r="L678" s="38">
        <f>L704+L717</f>
        <v>0</v>
      </c>
      <c r="M678" s="38">
        <v>0</v>
      </c>
    </row>
    <row r="679" spans="1:13" s="32" customFormat="1" ht="15.75" x14ac:dyDescent="0.2">
      <c r="A679" s="128"/>
      <c r="B679" s="131"/>
      <c r="C679" s="131"/>
      <c r="D679" s="151"/>
      <c r="E679" s="120"/>
      <c r="F679" s="120"/>
      <c r="G679" s="53" t="s">
        <v>32</v>
      </c>
      <c r="H679" s="55">
        <f>K679</f>
        <v>0</v>
      </c>
      <c r="I679" s="55">
        <f t="shared" ref="I679:J681" si="170">I705</f>
        <v>0</v>
      </c>
      <c r="J679" s="55">
        <f t="shared" si="170"/>
        <v>0</v>
      </c>
      <c r="K679" s="55">
        <v>0</v>
      </c>
      <c r="L679" s="38">
        <f t="shared" ref="L679:M681" si="171">L705</f>
        <v>0</v>
      </c>
      <c r="M679" s="38">
        <f t="shared" si="171"/>
        <v>0</v>
      </c>
    </row>
    <row r="680" spans="1:13" s="32" customFormat="1" ht="15.75" x14ac:dyDescent="0.2">
      <c r="A680" s="128"/>
      <c r="B680" s="131"/>
      <c r="C680" s="131"/>
      <c r="D680" s="151"/>
      <c r="E680" s="120"/>
      <c r="F680" s="120"/>
      <c r="G680" s="53" t="s">
        <v>33</v>
      </c>
      <c r="H680" s="38">
        <f>H706</f>
        <v>0</v>
      </c>
      <c r="I680" s="38">
        <f t="shared" si="170"/>
        <v>0</v>
      </c>
      <c r="J680" s="38">
        <f t="shared" si="170"/>
        <v>0</v>
      </c>
      <c r="K680" s="38">
        <f>K706</f>
        <v>0</v>
      </c>
      <c r="L680" s="38">
        <f t="shared" si="171"/>
        <v>0</v>
      </c>
      <c r="M680" s="38">
        <f t="shared" si="171"/>
        <v>0</v>
      </c>
    </row>
    <row r="681" spans="1:13" s="32" customFormat="1" ht="15.75" x14ac:dyDescent="0.2">
      <c r="A681" s="129"/>
      <c r="B681" s="132"/>
      <c r="C681" s="132"/>
      <c r="D681" s="151"/>
      <c r="E681" s="120"/>
      <c r="F681" s="120"/>
      <c r="G681" s="53" t="s">
        <v>196</v>
      </c>
      <c r="H681" s="38">
        <f>H707</f>
        <v>0</v>
      </c>
      <c r="I681" s="38">
        <f t="shared" si="170"/>
        <v>0</v>
      </c>
      <c r="J681" s="38">
        <f t="shared" si="170"/>
        <v>0</v>
      </c>
      <c r="K681" s="38">
        <f>K707</f>
        <v>0</v>
      </c>
      <c r="L681" s="38">
        <f t="shared" si="171"/>
        <v>0</v>
      </c>
      <c r="M681" s="38">
        <f t="shared" si="171"/>
        <v>0</v>
      </c>
    </row>
    <row r="682" spans="1:13" s="32" customFormat="1" ht="102.75" customHeight="1" x14ac:dyDescent="0.2">
      <c r="A682" s="127" t="s">
        <v>213</v>
      </c>
      <c r="B682" s="130" t="s">
        <v>12</v>
      </c>
      <c r="C682" s="130" t="s">
        <v>201</v>
      </c>
      <c r="D682" s="134">
        <v>99224.1</v>
      </c>
      <c r="E682" s="120">
        <v>2023</v>
      </c>
      <c r="F682" s="120" t="s">
        <v>207</v>
      </c>
      <c r="G682" s="53" t="s">
        <v>71</v>
      </c>
      <c r="H682" s="38">
        <f>H683+H684+H685+H686+H687+H688+H689+H690+H691+H692+H694</f>
        <v>0.03</v>
      </c>
      <c r="I682" s="38">
        <f>I683+I684+I685+I686+I687+I688+I689+I690+I691+I692+I694</f>
        <v>0</v>
      </c>
      <c r="J682" s="38">
        <f t="shared" ref="J682:M682" si="172">J683+J684+J685+J686+J687+J688+J689+J690+J691+J692+J694</f>
        <v>0</v>
      </c>
      <c r="K682" s="38">
        <f t="shared" si="172"/>
        <v>0.03</v>
      </c>
      <c r="L682" s="38">
        <f t="shared" si="172"/>
        <v>0</v>
      </c>
      <c r="M682" s="38">
        <f t="shared" si="172"/>
        <v>0</v>
      </c>
    </row>
    <row r="683" spans="1:13" s="32" customFormat="1" ht="15.75" customHeight="1" x14ac:dyDescent="0.2">
      <c r="A683" s="128"/>
      <c r="B683" s="131"/>
      <c r="C683" s="131"/>
      <c r="D683" s="134"/>
      <c r="E683" s="120"/>
      <c r="F683" s="120"/>
      <c r="G683" s="53" t="s">
        <v>0</v>
      </c>
      <c r="H683" s="38">
        <f>J683+K683+L683+M683</f>
        <v>0</v>
      </c>
      <c r="I683" s="38">
        <v>0</v>
      </c>
      <c r="J683" s="38">
        <v>0</v>
      </c>
      <c r="K683" s="38">
        <v>0</v>
      </c>
      <c r="L683" s="38">
        <v>0</v>
      </c>
      <c r="M683" s="38">
        <v>0</v>
      </c>
    </row>
    <row r="684" spans="1:13" s="32" customFormat="1" ht="15.75" customHeight="1" x14ac:dyDescent="0.2">
      <c r="A684" s="128"/>
      <c r="B684" s="131"/>
      <c r="C684" s="131"/>
      <c r="D684" s="134"/>
      <c r="E684" s="120"/>
      <c r="F684" s="120"/>
      <c r="G684" s="53" t="s">
        <v>5</v>
      </c>
      <c r="H684" s="38">
        <f t="shared" ref="H684" si="173">J684+K684+L684+M684</f>
        <v>0</v>
      </c>
      <c r="I684" s="38">
        <v>0</v>
      </c>
      <c r="J684" s="38">
        <v>0</v>
      </c>
      <c r="K684" s="38">
        <v>0</v>
      </c>
      <c r="L684" s="38">
        <v>0</v>
      </c>
      <c r="M684" s="38">
        <v>0</v>
      </c>
    </row>
    <row r="685" spans="1:13" s="32" customFormat="1" ht="15.75" customHeight="1" x14ac:dyDescent="0.2">
      <c r="A685" s="128"/>
      <c r="B685" s="131"/>
      <c r="C685" s="131"/>
      <c r="D685" s="134"/>
      <c r="E685" s="120"/>
      <c r="F685" s="120"/>
      <c r="G685" s="53" t="s">
        <v>1</v>
      </c>
      <c r="H685" s="38">
        <f>J685+K685+L685+M685</f>
        <v>0</v>
      </c>
      <c r="I685" s="38">
        <v>0</v>
      </c>
      <c r="J685" s="38">
        <v>0</v>
      </c>
      <c r="K685" s="38">
        <v>0</v>
      </c>
      <c r="L685" s="38">
        <v>0</v>
      </c>
      <c r="M685" s="38">
        <v>0</v>
      </c>
    </row>
    <row r="686" spans="1:13" s="32" customFormat="1" ht="15.75" customHeight="1" x14ac:dyDescent="0.2">
      <c r="A686" s="128"/>
      <c r="B686" s="131"/>
      <c r="C686" s="131"/>
      <c r="D686" s="134"/>
      <c r="E686" s="120"/>
      <c r="F686" s="120"/>
      <c r="G686" s="53" t="s">
        <v>2</v>
      </c>
      <c r="H686" s="38">
        <f t="shared" ref="H686:H687" si="174">J686+K686+L686+M686</f>
        <v>0</v>
      </c>
      <c r="I686" s="38">
        <v>0</v>
      </c>
      <c r="J686" s="38">
        <v>0</v>
      </c>
      <c r="K686" s="38">
        <v>0</v>
      </c>
      <c r="L686" s="38">
        <v>0</v>
      </c>
      <c r="M686" s="38">
        <v>0</v>
      </c>
    </row>
    <row r="687" spans="1:13" s="32" customFormat="1" ht="15.75" customHeight="1" x14ac:dyDescent="0.2">
      <c r="A687" s="128"/>
      <c r="B687" s="131"/>
      <c r="C687" s="131"/>
      <c r="D687" s="134"/>
      <c r="E687" s="120"/>
      <c r="F687" s="120"/>
      <c r="G687" s="53" t="s">
        <v>3</v>
      </c>
      <c r="H687" s="38">
        <f t="shared" si="174"/>
        <v>0</v>
      </c>
      <c r="I687" s="38">
        <v>0</v>
      </c>
      <c r="J687" s="38">
        <v>0</v>
      </c>
      <c r="K687" s="38">
        <v>0</v>
      </c>
      <c r="L687" s="38">
        <v>0</v>
      </c>
      <c r="M687" s="38">
        <v>0</v>
      </c>
    </row>
    <row r="688" spans="1:13" s="32" customFormat="1" ht="15.75" customHeight="1" x14ac:dyDescent="0.2">
      <c r="A688" s="128"/>
      <c r="B688" s="131"/>
      <c r="C688" s="131"/>
      <c r="D688" s="134"/>
      <c r="E688" s="120"/>
      <c r="F688" s="120"/>
      <c r="G688" s="53" t="s">
        <v>4</v>
      </c>
      <c r="H688" s="38">
        <f>J688+K688+L688+M688</f>
        <v>0</v>
      </c>
      <c r="I688" s="38">
        <v>0</v>
      </c>
      <c r="J688" s="38">
        <v>0</v>
      </c>
      <c r="K688" s="38">
        <v>0</v>
      </c>
      <c r="L688" s="38">
        <v>0</v>
      </c>
      <c r="M688" s="38">
        <v>0</v>
      </c>
    </row>
    <row r="689" spans="1:13" s="32" customFormat="1" ht="15.75" customHeight="1" x14ac:dyDescent="0.2">
      <c r="A689" s="128"/>
      <c r="B689" s="131"/>
      <c r="C689" s="131"/>
      <c r="D689" s="134"/>
      <c r="E689" s="120"/>
      <c r="F689" s="120"/>
      <c r="G689" s="53" t="s">
        <v>23</v>
      </c>
      <c r="H689" s="38">
        <f t="shared" ref="H689:H690" si="175">J689+K689+L689+M689</f>
        <v>0</v>
      </c>
      <c r="I689" s="38">
        <v>0</v>
      </c>
      <c r="J689" s="38">
        <v>0</v>
      </c>
      <c r="K689" s="38">
        <v>0</v>
      </c>
      <c r="L689" s="38">
        <v>0</v>
      </c>
      <c r="M689" s="38">
        <v>0</v>
      </c>
    </row>
    <row r="690" spans="1:13" s="32" customFormat="1" ht="15.75" customHeight="1" x14ac:dyDescent="0.2">
      <c r="A690" s="128"/>
      <c r="B690" s="131"/>
      <c r="C690" s="131"/>
      <c r="D690" s="134"/>
      <c r="E690" s="120"/>
      <c r="F690" s="120"/>
      <c r="G690" s="53" t="s">
        <v>30</v>
      </c>
      <c r="H690" s="38">
        <f t="shared" si="175"/>
        <v>0</v>
      </c>
      <c r="I690" s="38">
        <v>0</v>
      </c>
      <c r="J690" s="38">
        <v>0</v>
      </c>
      <c r="K690" s="38">
        <v>0</v>
      </c>
      <c r="L690" s="38">
        <v>0</v>
      </c>
      <c r="M690" s="38">
        <v>0</v>
      </c>
    </row>
    <row r="691" spans="1:13" s="32" customFormat="1" ht="15.75" customHeight="1" x14ac:dyDescent="0.2">
      <c r="A691" s="128"/>
      <c r="B691" s="131"/>
      <c r="C691" s="131"/>
      <c r="D691" s="134"/>
      <c r="E691" s="120"/>
      <c r="F691" s="120"/>
      <c r="G691" s="53" t="s">
        <v>31</v>
      </c>
      <c r="H691" s="54">
        <v>0.03</v>
      </c>
      <c r="I691" s="38">
        <v>0</v>
      </c>
      <c r="J691" s="38">
        <v>0</v>
      </c>
      <c r="K691" s="54">
        <v>0.03</v>
      </c>
      <c r="L691" s="38">
        <v>0</v>
      </c>
      <c r="M691" s="38">
        <v>0</v>
      </c>
    </row>
    <row r="692" spans="1:13" s="32" customFormat="1" ht="15.75" x14ac:dyDescent="0.2">
      <c r="A692" s="128"/>
      <c r="B692" s="131"/>
      <c r="C692" s="131"/>
      <c r="D692" s="134"/>
      <c r="E692" s="120"/>
      <c r="F692" s="120"/>
      <c r="G692" s="53" t="s">
        <v>32</v>
      </c>
      <c r="H692" s="38">
        <f t="shared" ref="H692:H694" si="176">J692+K692+L692+M692</f>
        <v>0</v>
      </c>
      <c r="I692" s="38">
        <v>0</v>
      </c>
      <c r="J692" s="38">
        <v>0</v>
      </c>
      <c r="K692" s="38">
        <v>0</v>
      </c>
      <c r="L692" s="38">
        <v>0</v>
      </c>
      <c r="M692" s="38">
        <v>0</v>
      </c>
    </row>
    <row r="693" spans="1:13" s="32" customFormat="1" ht="15.75" x14ac:dyDescent="0.2">
      <c r="A693" s="128"/>
      <c r="B693" s="131"/>
      <c r="C693" s="131"/>
      <c r="D693" s="134"/>
      <c r="E693" s="120"/>
      <c r="F693" s="120"/>
      <c r="G693" s="53" t="s">
        <v>33</v>
      </c>
      <c r="H693" s="38">
        <f t="shared" si="176"/>
        <v>0</v>
      </c>
      <c r="I693" s="38">
        <v>0</v>
      </c>
      <c r="J693" s="38">
        <v>0</v>
      </c>
      <c r="K693" s="38">
        <v>0</v>
      </c>
      <c r="L693" s="38">
        <v>0</v>
      </c>
      <c r="M693" s="38">
        <v>0</v>
      </c>
    </row>
    <row r="694" spans="1:13" s="32" customFormat="1" ht="17.45" customHeight="1" x14ac:dyDescent="0.2">
      <c r="A694" s="129"/>
      <c r="B694" s="132"/>
      <c r="C694" s="132"/>
      <c r="D694" s="134"/>
      <c r="E694" s="120"/>
      <c r="F694" s="120"/>
      <c r="G694" s="53" t="s">
        <v>196</v>
      </c>
      <c r="H694" s="38">
        <f t="shared" si="176"/>
        <v>0</v>
      </c>
      <c r="I694" s="38">
        <v>0</v>
      </c>
      <c r="J694" s="38">
        <v>0</v>
      </c>
      <c r="K694" s="38">
        <v>0</v>
      </c>
      <c r="L694" s="38">
        <v>0</v>
      </c>
      <c r="M694" s="38">
        <v>0</v>
      </c>
    </row>
    <row r="695" spans="1:13" s="32" customFormat="1" ht="110.25" x14ac:dyDescent="0.2">
      <c r="A695" s="86" t="s">
        <v>93</v>
      </c>
      <c r="B695" s="86"/>
      <c r="C695" s="86"/>
      <c r="D695" s="98"/>
      <c r="E695" s="86"/>
      <c r="F695" s="86"/>
      <c r="G695" s="24" t="s">
        <v>62</v>
      </c>
      <c r="H695" s="18">
        <f t="shared" ref="H695:K695" si="177">H696+H697+H698+H699+H700+H701+H702+H703+H704+H705+H706+H707</f>
        <v>424805.2</v>
      </c>
      <c r="I695" s="18">
        <f t="shared" si="177"/>
        <v>0</v>
      </c>
      <c r="J695" s="18">
        <f t="shared" si="177"/>
        <v>115023.2</v>
      </c>
      <c r="K695" s="18">
        <f t="shared" si="177"/>
        <v>287838.8</v>
      </c>
      <c r="L695" s="18">
        <f>L696+L697+L698+L699+L700+L701+L702+L703+L704+L705+L706+L707</f>
        <v>21943.200000000001</v>
      </c>
      <c r="M695" s="18">
        <f t="shared" ref="M695" si="178">M696+M697+M698+M699+M700+M701+M702+M703+M704+M705+M707</f>
        <v>0</v>
      </c>
    </row>
    <row r="696" spans="1:13" s="32" customFormat="1" ht="15.75" x14ac:dyDescent="0.2">
      <c r="A696" s="86"/>
      <c r="B696" s="86"/>
      <c r="C696" s="86"/>
      <c r="D696" s="86"/>
      <c r="E696" s="86"/>
      <c r="F696" s="86"/>
      <c r="G696" s="24" t="s">
        <v>0</v>
      </c>
      <c r="H696" s="19">
        <f t="shared" ref="H696:H707" si="179">J696+K696+L696+M696</f>
        <v>0</v>
      </c>
      <c r="I696" s="19">
        <v>0</v>
      </c>
      <c r="J696" s="19">
        <f t="shared" ref="J696:M700" si="180">J709</f>
        <v>0</v>
      </c>
      <c r="K696" s="19">
        <f t="shared" si="180"/>
        <v>0</v>
      </c>
      <c r="L696" s="19">
        <f t="shared" si="180"/>
        <v>0</v>
      </c>
      <c r="M696" s="19">
        <f t="shared" si="180"/>
        <v>0</v>
      </c>
    </row>
    <row r="697" spans="1:13" s="32" customFormat="1" ht="15.75" x14ac:dyDescent="0.2">
      <c r="A697" s="86"/>
      <c r="B697" s="86"/>
      <c r="C697" s="86"/>
      <c r="D697" s="86"/>
      <c r="E697" s="86"/>
      <c r="F697" s="86"/>
      <c r="G697" s="24" t="s">
        <v>5</v>
      </c>
      <c r="H697" s="19">
        <f t="shared" si="179"/>
        <v>0</v>
      </c>
      <c r="I697" s="19">
        <v>0</v>
      </c>
      <c r="J697" s="19">
        <f t="shared" si="180"/>
        <v>0</v>
      </c>
      <c r="K697" s="19">
        <f t="shared" si="180"/>
        <v>0</v>
      </c>
      <c r="L697" s="19">
        <f t="shared" si="180"/>
        <v>0</v>
      </c>
      <c r="M697" s="19">
        <f t="shared" si="180"/>
        <v>0</v>
      </c>
    </row>
    <row r="698" spans="1:13" s="32" customFormat="1" ht="15.75" x14ac:dyDescent="0.2">
      <c r="A698" s="86"/>
      <c r="B698" s="86"/>
      <c r="C698" s="86"/>
      <c r="D698" s="86"/>
      <c r="E698" s="86"/>
      <c r="F698" s="86"/>
      <c r="G698" s="24" t="s">
        <v>1</v>
      </c>
      <c r="H698" s="19">
        <f t="shared" si="179"/>
        <v>0</v>
      </c>
      <c r="I698" s="19">
        <v>0</v>
      </c>
      <c r="J698" s="19">
        <f t="shared" si="180"/>
        <v>0</v>
      </c>
      <c r="K698" s="19">
        <f t="shared" si="180"/>
        <v>0</v>
      </c>
      <c r="L698" s="19">
        <f t="shared" si="180"/>
        <v>0</v>
      </c>
      <c r="M698" s="19">
        <f t="shared" si="180"/>
        <v>0</v>
      </c>
    </row>
    <row r="699" spans="1:13" s="32" customFormat="1" ht="15.75" x14ac:dyDescent="0.2">
      <c r="A699" s="86"/>
      <c r="B699" s="86"/>
      <c r="C699" s="86"/>
      <c r="D699" s="86"/>
      <c r="E699" s="86"/>
      <c r="F699" s="86"/>
      <c r="G699" s="24" t="s">
        <v>2</v>
      </c>
      <c r="H699" s="19">
        <f t="shared" si="179"/>
        <v>0</v>
      </c>
      <c r="I699" s="19">
        <v>0</v>
      </c>
      <c r="J699" s="19">
        <f t="shared" si="180"/>
        <v>0</v>
      </c>
      <c r="K699" s="19">
        <f t="shared" si="180"/>
        <v>0</v>
      </c>
      <c r="L699" s="19">
        <f t="shared" si="180"/>
        <v>0</v>
      </c>
      <c r="M699" s="19">
        <f t="shared" si="180"/>
        <v>0</v>
      </c>
    </row>
    <row r="700" spans="1:13" s="32" customFormat="1" ht="15.75" x14ac:dyDescent="0.2">
      <c r="A700" s="86"/>
      <c r="B700" s="86"/>
      <c r="C700" s="86"/>
      <c r="D700" s="86"/>
      <c r="E700" s="86"/>
      <c r="F700" s="86"/>
      <c r="G700" s="24" t="s">
        <v>3</v>
      </c>
      <c r="H700" s="19">
        <f t="shared" si="179"/>
        <v>0</v>
      </c>
      <c r="I700" s="19">
        <v>0</v>
      </c>
      <c r="J700" s="19">
        <f t="shared" si="180"/>
        <v>0</v>
      </c>
      <c r="K700" s="19">
        <f t="shared" si="180"/>
        <v>0</v>
      </c>
      <c r="L700" s="19">
        <f t="shared" si="180"/>
        <v>0</v>
      </c>
      <c r="M700" s="19">
        <f t="shared" si="180"/>
        <v>0</v>
      </c>
    </row>
    <row r="701" spans="1:13" s="32" customFormat="1" ht="15.75" x14ac:dyDescent="0.2">
      <c r="A701" s="86"/>
      <c r="B701" s="86"/>
      <c r="C701" s="86"/>
      <c r="D701" s="86"/>
      <c r="E701" s="86"/>
      <c r="F701" s="86"/>
      <c r="G701" s="24" t="s">
        <v>4</v>
      </c>
      <c r="H701" s="19">
        <f t="shared" si="179"/>
        <v>208238.7</v>
      </c>
      <c r="I701" s="19">
        <f t="shared" ref="I701:J701" si="181">I714+I727</f>
        <v>0</v>
      </c>
      <c r="J701" s="19">
        <f t="shared" si="181"/>
        <v>0</v>
      </c>
      <c r="K701" s="19">
        <f>K714+K727</f>
        <v>193000</v>
      </c>
      <c r="L701" s="19">
        <f t="shared" ref="L701:M701" si="182">L714+L727</f>
        <v>15238.7</v>
      </c>
      <c r="M701" s="19">
        <f t="shared" si="182"/>
        <v>0</v>
      </c>
    </row>
    <row r="702" spans="1:13" s="32" customFormat="1" ht="15.75" x14ac:dyDescent="0.2">
      <c r="A702" s="86"/>
      <c r="B702" s="86"/>
      <c r="C702" s="86"/>
      <c r="D702" s="86"/>
      <c r="E702" s="86"/>
      <c r="F702" s="86"/>
      <c r="G702" s="24" t="s">
        <v>23</v>
      </c>
      <c r="H702" s="19">
        <f t="shared" si="179"/>
        <v>216566.5</v>
      </c>
      <c r="I702" s="19">
        <f t="shared" ref="I702:J702" si="183">I715+I728</f>
        <v>0</v>
      </c>
      <c r="J702" s="19">
        <f t="shared" si="183"/>
        <v>115023.2</v>
      </c>
      <c r="K702" s="19">
        <f>K715+K728</f>
        <v>94838.8</v>
      </c>
      <c r="L702" s="19">
        <f>L715+L728+L741</f>
        <v>6704.5</v>
      </c>
      <c r="M702" s="19">
        <f t="shared" ref="M702" si="184">M715+M728</f>
        <v>0</v>
      </c>
    </row>
    <row r="703" spans="1:13" s="32" customFormat="1" ht="15.75" x14ac:dyDescent="0.2">
      <c r="A703" s="86"/>
      <c r="B703" s="86"/>
      <c r="C703" s="86"/>
      <c r="D703" s="86"/>
      <c r="E703" s="86"/>
      <c r="F703" s="86"/>
      <c r="G703" s="24" t="s">
        <v>30</v>
      </c>
      <c r="H703" s="19">
        <f t="shared" si="179"/>
        <v>0</v>
      </c>
      <c r="I703" s="19">
        <v>0</v>
      </c>
      <c r="J703" s="19">
        <f t="shared" ref="J703:M705" si="185">J716</f>
        <v>0</v>
      </c>
      <c r="K703" s="19">
        <f t="shared" si="185"/>
        <v>0</v>
      </c>
      <c r="L703" s="19">
        <f t="shared" si="185"/>
        <v>0</v>
      </c>
      <c r="M703" s="19">
        <f t="shared" si="185"/>
        <v>0</v>
      </c>
    </row>
    <row r="704" spans="1:13" s="32" customFormat="1" ht="15.75" x14ac:dyDescent="0.2">
      <c r="A704" s="86"/>
      <c r="B704" s="86"/>
      <c r="C704" s="86"/>
      <c r="D704" s="86"/>
      <c r="E704" s="86"/>
      <c r="F704" s="86"/>
      <c r="G704" s="24" t="s">
        <v>31</v>
      </c>
      <c r="H704" s="19">
        <f t="shared" si="179"/>
        <v>0</v>
      </c>
      <c r="I704" s="19">
        <v>0</v>
      </c>
      <c r="J704" s="19">
        <f t="shared" si="185"/>
        <v>0</v>
      </c>
      <c r="K704" s="19">
        <f t="shared" si="185"/>
        <v>0</v>
      </c>
      <c r="L704" s="19">
        <f t="shared" si="185"/>
        <v>0</v>
      </c>
      <c r="M704" s="19">
        <f t="shared" si="185"/>
        <v>0</v>
      </c>
    </row>
    <row r="705" spans="1:13" s="32" customFormat="1" ht="15.75" x14ac:dyDescent="0.2">
      <c r="A705" s="86"/>
      <c r="B705" s="86"/>
      <c r="C705" s="86"/>
      <c r="D705" s="86"/>
      <c r="E705" s="86"/>
      <c r="F705" s="86"/>
      <c r="G705" s="24" t="s">
        <v>32</v>
      </c>
      <c r="H705" s="19">
        <f t="shared" si="179"/>
        <v>0</v>
      </c>
      <c r="I705" s="19">
        <v>0</v>
      </c>
      <c r="J705" s="19">
        <f t="shared" si="185"/>
        <v>0</v>
      </c>
      <c r="K705" s="19">
        <f t="shared" si="185"/>
        <v>0</v>
      </c>
      <c r="L705" s="19">
        <f t="shared" si="185"/>
        <v>0</v>
      </c>
      <c r="M705" s="19">
        <f t="shared" si="185"/>
        <v>0</v>
      </c>
    </row>
    <row r="706" spans="1:13" s="32" customFormat="1" ht="15.75" x14ac:dyDescent="0.2">
      <c r="A706" s="86"/>
      <c r="B706" s="86"/>
      <c r="C706" s="86"/>
      <c r="D706" s="86"/>
      <c r="E706" s="86"/>
      <c r="F706" s="86"/>
      <c r="G706" s="24" t="s">
        <v>33</v>
      </c>
      <c r="H706" s="19">
        <f t="shared" ref="H706:K706" si="186">H719</f>
        <v>0</v>
      </c>
      <c r="I706" s="19">
        <f t="shared" si="186"/>
        <v>0</v>
      </c>
      <c r="J706" s="19">
        <f t="shared" si="186"/>
        <v>0</v>
      </c>
      <c r="K706" s="19">
        <f t="shared" si="186"/>
        <v>0</v>
      </c>
      <c r="L706" s="19">
        <f>L719</f>
        <v>0</v>
      </c>
      <c r="M706" s="19">
        <f>M719</f>
        <v>0</v>
      </c>
    </row>
    <row r="707" spans="1:13" s="32" customFormat="1" ht="18" customHeight="1" x14ac:dyDescent="0.2">
      <c r="A707" s="86"/>
      <c r="B707" s="86"/>
      <c r="C707" s="86"/>
      <c r="D707" s="86"/>
      <c r="E707" s="86"/>
      <c r="F707" s="86"/>
      <c r="G707" s="24" t="s">
        <v>196</v>
      </c>
      <c r="H707" s="19">
        <f t="shared" si="179"/>
        <v>0</v>
      </c>
      <c r="I707" s="19">
        <v>0</v>
      </c>
      <c r="J707" s="19">
        <f>J720</f>
        <v>0</v>
      </c>
      <c r="K707" s="19">
        <f>K720</f>
        <v>0</v>
      </c>
      <c r="L707" s="19">
        <f>L720</f>
        <v>0</v>
      </c>
      <c r="M707" s="19">
        <f>M720</f>
        <v>0</v>
      </c>
    </row>
    <row r="708" spans="1:13" s="32" customFormat="1" ht="110.25" x14ac:dyDescent="0.2">
      <c r="A708" s="86" t="s">
        <v>46</v>
      </c>
      <c r="B708" s="86" t="s">
        <v>12</v>
      </c>
      <c r="C708" s="86" t="s">
        <v>35</v>
      </c>
      <c r="D708" s="141">
        <v>565976.4</v>
      </c>
      <c r="E708" s="86" t="s">
        <v>29</v>
      </c>
      <c r="F708" s="86" t="s">
        <v>65</v>
      </c>
      <c r="G708" s="24" t="s">
        <v>71</v>
      </c>
      <c r="H708" s="18">
        <f t="shared" ref="H708:M708" si="187">H709+H710+H711+H712+H713+H714+H715+H716+H717+H718+H720</f>
        <v>420220.5</v>
      </c>
      <c r="I708" s="18">
        <f t="shared" si="187"/>
        <v>0</v>
      </c>
      <c r="J708" s="18">
        <f t="shared" si="187"/>
        <v>115023.2</v>
      </c>
      <c r="K708" s="18">
        <f t="shared" si="187"/>
        <v>287838.8</v>
      </c>
      <c r="L708" s="18">
        <f t="shared" si="187"/>
        <v>17358.5</v>
      </c>
      <c r="M708" s="18">
        <f t="shared" si="187"/>
        <v>0</v>
      </c>
    </row>
    <row r="709" spans="1:13" s="32" customFormat="1" ht="18" customHeight="1" x14ac:dyDescent="0.2">
      <c r="A709" s="86"/>
      <c r="B709" s="86"/>
      <c r="C709" s="86"/>
      <c r="D709" s="88"/>
      <c r="E709" s="86"/>
      <c r="F709" s="86"/>
      <c r="G709" s="24" t="s">
        <v>0</v>
      </c>
      <c r="H709" s="19">
        <f t="shared" ref="H709:H720" si="188">J709+K709+L709+M709</f>
        <v>0</v>
      </c>
      <c r="I709" s="19">
        <v>0</v>
      </c>
      <c r="J709" s="19">
        <v>0</v>
      </c>
      <c r="K709" s="19">
        <v>0</v>
      </c>
      <c r="L709" s="19">
        <v>0</v>
      </c>
      <c r="M709" s="19">
        <v>0</v>
      </c>
    </row>
    <row r="710" spans="1:13" s="32" customFormat="1" ht="18" customHeight="1" x14ac:dyDescent="0.2">
      <c r="A710" s="86"/>
      <c r="B710" s="86"/>
      <c r="C710" s="86"/>
      <c r="D710" s="88"/>
      <c r="E710" s="86"/>
      <c r="F710" s="86"/>
      <c r="G710" s="24" t="s">
        <v>5</v>
      </c>
      <c r="H710" s="19">
        <f t="shared" si="188"/>
        <v>0</v>
      </c>
      <c r="I710" s="19">
        <v>0</v>
      </c>
      <c r="J710" s="19">
        <v>0</v>
      </c>
      <c r="K710" s="19">
        <v>0</v>
      </c>
      <c r="L710" s="19">
        <v>0</v>
      </c>
      <c r="M710" s="19">
        <v>0</v>
      </c>
    </row>
    <row r="711" spans="1:13" s="32" customFormat="1" ht="18" customHeight="1" x14ac:dyDescent="0.2">
      <c r="A711" s="86"/>
      <c r="B711" s="86"/>
      <c r="C711" s="86"/>
      <c r="D711" s="88"/>
      <c r="E711" s="86"/>
      <c r="F711" s="86"/>
      <c r="G711" s="24" t="s">
        <v>1</v>
      </c>
      <c r="H711" s="19">
        <f t="shared" si="188"/>
        <v>0</v>
      </c>
      <c r="I711" s="19">
        <v>0</v>
      </c>
      <c r="J711" s="19">
        <v>0</v>
      </c>
      <c r="K711" s="19">
        <v>0</v>
      </c>
      <c r="L711" s="19">
        <v>0</v>
      </c>
      <c r="M711" s="19">
        <v>0</v>
      </c>
    </row>
    <row r="712" spans="1:13" s="32" customFormat="1" ht="18" customHeight="1" x14ac:dyDescent="0.2">
      <c r="A712" s="86"/>
      <c r="B712" s="86"/>
      <c r="C712" s="86"/>
      <c r="D712" s="88"/>
      <c r="E712" s="86"/>
      <c r="F712" s="86"/>
      <c r="G712" s="24" t="s">
        <v>2</v>
      </c>
      <c r="H712" s="19">
        <f t="shared" si="188"/>
        <v>0</v>
      </c>
      <c r="I712" s="19">
        <v>0</v>
      </c>
      <c r="J712" s="19">
        <v>0</v>
      </c>
      <c r="K712" s="19">
        <v>0</v>
      </c>
      <c r="L712" s="19">
        <v>0</v>
      </c>
      <c r="M712" s="19">
        <v>0</v>
      </c>
    </row>
    <row r="713" spans="1:13" s="32" customFormat="1" ht="18" customHeight="1" x14ac:dyDescent="0.2">
      <c r="A713" s="86"/>
      <c r="B713" s="86"/>
      <c r="C713" s="86"/>
      <c r="D713" s="88"/>
      <c r="E713" s="86"/>
      <c r="F713" s="86"/>
      <c r="G713" s="24" t="s">
        <v>3</v>
      </c>
      <c r="H713" s="19">
        <f t="shared" si="188"/>
        <v>0</v>
      </c>
      <c r="I713" s="19">
        <v>0</v>
      </c>
      <c r="J713" s="19">
        <v>0</v>
      </c>
      <c r="K713" s="19">
        <v>0</v>
      </c>
      <c r="L713" s="19">
        <v>0</v>
      </c>
      <c r="M713" s="19">
        <v>0</v>
      </c>
    </row>
    <row r="714" spans="1:13" s="32" customFormat="1" ht="18" customHeight="1" x14ac:dyDescent="0.2">
      <c r="A714" s="86"/>
      <c r="B714" s="86"/>
      <c r="C714" s="86"/>
      <c r="D714" s="88"/>
      <c r="E714" s="86"/>
      <c r="F714" s="86"/>
      <c r="G714" s="24" t="s">
        <v>4</v>
      </c>
      <c r="H714" s="19">
        <f>J714+K714+L714+M714</f>
        <v>208238.7</v>
      </c>
      <c r="I714" s="19">
        <v>0</v>
      </c>
      <c r="J714" s="19">
        <v>0</v>
      </c>
      <c r="K714" s="19">
        <v>193000</v>
      </c>
      <c r="L714" s="19">
        <v>15238.7</v>
      </c>
      <c r="M714" s="19">
        <v>0</v>
      </c>
    </row>
    <row r="715" spans="1:13" s="32" customFormat="1" ht="18" customHeight="1" x14ac:dyDescent="0.2">
      <c r="A715" s="86"/>
      <c r="B715" s="86"/>
      <c r="C715" s="86"/>
      <c r="D715" s="88"/>
      <c r="E715" s="86"/>
      <c r="F715" s="86"/>
      <c r="G715" s="24" t="s">
        <v>23</v>
      </c>
      <c r="H715" s="19">
        <f>J715+K715+L715+M715</f>
        <v>211981.8</v>
      </c>
      <c r="I715" s="19">
        <v>0</v>
      </c>
      <c r="J715" s="19">
        <v>115023.2</v>
      </c>
      <c r="K715" s="19">
        <v>94838.8</v>
      </c>
      <c r="L715" s="19">
        <v>2119.8000000000002</v>
      </c>
      <c r="M715" s="19">
        <v>0</v>
      </c>
    </row>
    <row r="716" spans="1:13" s="32" customFormat="1" ht="18" customHeight="1" x14ac:dyDescent="0.2">
      <c r="A716" s="86"/>
      <c r="B716" s="86"/>
      <c r="C716" s="86"/>
      <c r="D716" s="88"/>
      <c r="E716" s="86"/>
      <c r="F716" s="86"/>
      <c r="G716" s="24" t="s">
        <v>30</v>
      </c>
      <c r="H716" s="19">
        <f t="shared" si="188"/>
        <v>0</v>
      </c>
      <c r="I716" s="19">
        <v>0</v>
      </c>
      <c r="J716" s="19">
        <v>0</v>
      </c>
      <c r="K716" s="19">
        <v>0</v>
      </c>
      <c r="L716" s="19">
        <v>0</v>
      </c>
      <c r="M716" s="19">
        <v>0</v>
      </c>
    </row>
    <row r="717" spans="1:13" s="32" customFormat="1" ht="18" customHeight="1" x14ac:dyDescent="0.2">
      <c r="A717" s="86"/>
      <c r="B717" s="86"/>
      <c r="C717" s="86"/>
      <c r="D717" s="88"/>
      <c r="E717" s="86"/>
      <c r="F717" s="86"/>
      <c r="G717" s="24" t="s">
        <v>31</v>
      </c>
      <c r="H717" s="19">
        <f t="shared" si="188"/>
        <v>0</v>
      </c>
      <c r="I717" s="19">
        <v>0</v>
      </c>
      <c r="J717" s="19">
        <v>0</v>
      </c>
      <c r="K717" s="19">
        <v>0</v>
      </c>
      <c r="L717" s="19">
        <v>0</v>
      </c>
      <c r="M717" s="19">
        <v>0</v>
      </c>
    </row>
    <row r="718" spans="1:13" s="32" customFormat="1" ht="18" customHeight="1" x14ac:dyDescent="0.2">
      <c r="A718" s="86"/>
      <c r="B718" s="86"/>
      <c r="C718" s="86"/>
      <c r="D718" s="88"/>
      <c r="E718" s="86"/>
      <c r="F718" s="86"/>
      <c r="G718" s="24" t="s">
        <v>32</v>
      </c>
      <c r="H718" s="19">
        <f t="shared" si="188"/>
        <v>0</v>
      </c>
      <c r="I718" s="19">
        <v>0</v>
      </c>
      <c r="J718" s="19">
        <v>0</v>
      </c>
      <c r="K718" s="19">
        <v>0</v>
      </c>
      <c r="L718" s="19">
        <v>0</v>
      </c>
      <c r="M718" s="19">
        <v>0</v>
      </c>
    </row>
    <row r="719" spans="1:13" s="32" customFormat="1" ht="18" customHeight="1" x14ac:dyDescent="0.2">
      <c r="A719" s="86"/>
      <c r="B719" s="86"/>
      <c r="C719" s="86"/>
      <c r="D719" s="88"/>
      <c r="E719" s="86"/>
      <c r="F719" s="86"/>
      <c r="G719" s="24" t="s">
        <v>33</v>
      </c>
      <c r="H719" s="19">
        <f t="shared" ref="H719" si="189">J719+K719+L719+M719</f>
        <v>0</v>
      </c>
      <c r="I719" s="19">
        <v>0</v>
      </c>
      <c r="J719" s="19">
        <v>0</v>
      </c>
      <c r="K719" s="19">
        <v>0</v>
      </c>
      <c r="L719" s="19">
        <v>0</v>
      </c>
      <c r="M719" s="19">
        <v>0</v>
      </c>
    </row>
    <row r="720" spans="1:13" s="32" customFormat="1" ht="18" customHeight="1" x14ac:dyDescent="0.2">
      <c r="A720" s="86"/>
      <c r="B720" s="86"/>
      <c r="C720" s="86"/>
      <c r="D720" s="89"/>
      <c r="E720" s="86"/>
      <c r="F720" s="86"/>
      <c r="G720" s="24" t="s">
        <v>196</v>
      </c>
      <c r="H720" s="19">
        <f t="shared" si="188"/>
        <v>0</v>
      </c>
      <c r="I720" s="19">
        <v>0</v>
      </c>
      <c r="J720" s="19">
        <v>0</v>
      </c>
      <c r="K720" s="19">
        <v>0</v>
      </c>
      <c r="L720" s="19">
        <v>0</v>
      </c>
      <c r="M720" s="19">
        <v>0</v>
      </c>
    </row>
    <row r="721" spans="1:13" s="32" customFormat="1" ht="110.25" x14ac:dyDescent="0.2">
      <c r="A721" s="93" t="s">
        <v>102</v>
      </c>
      <c r="B721" s="93" t="s">
        <v>12</v>
      </c>
      <c r="C721" s="87" t="s">
        <v>35</v>
      </c>
      <c r="D721" s="87">
        <v>4584.7</v>
      </c>
      <c r="E721" s="87" t="s">
        <v>29</v>
      </c>
      <c r="F721" s="87" t="s">
        <v>103</v>
      </c>
      <c r="G721" s="24" t="s">
        <v>71</v>
      </c>
      <c r="H721" s="18">
        <f>I721+J721+K721+L721+M721</f>
        <v>4584.7</v>
      </c>
      <c r="I721" s="18">
        <f t="shared" ref="I721:K721" si="190">I722+I723+I724+I725+I726+I727+I728+I729+I730+I731+I733</f>
        <v>0</v>
      </c>
      <c r="J721" s="18">
        <f t="shared" si="190"/>
        <v>0</v>
      </c>
      <c r="K721" s="18">
        <f t="shared" si="190"/>
        <v>0</v>
      </c>
      <c r="L721" s="18">
        <f>L722+L723+L724+L725+L726+L727+L728+L729+L730+L731+L733</f>
        <v>4584.7</v>
      </c>
      <c r="M721" s="18">
        <f>M722+M723+M724+M725+M726+M727+M728+M729+M730+M731+M733</f>
        <v>0</v>
      </c>
    </row>
    <row r="722" spans="1:13" s="32" customFormat="1" ht="18" customHeight="1" x14ac:dyDescent="0.2">
      <c r="A722" s="94"/>
      <c r="B722" s="94"/>
      <c r="C722" s="88"/>
      <c r="D722" s="88"/>
      <c r="E722" s="88"/>
      <c r="F722" s="88"/>
      <c r="G722" s="24" t="s">
        <v>0</v>
      </c>
      <c r="H722" s="18">
        <f t="shared" ref="H722:H745" si="191">I722+J722+K722+L722+M722</f>
        <v>0</v>
      </c>
      <c r="I722" s="19">
        <v>0</v>
      </c>
      <c r="J722" s="19">
        <v>0</v>
      </c>
      <c r="K722" s="19">
        <v>0</v>
      </c>
      <c r="L722" s="19">
        <v>0</v>
      </c>
      <c r="M722" s="19">
        <v>0</v>
      </c>
    </row>
    <row r="723" spans="1:13" s="32" customFormat="1" ht="18" customHeight="1" x14ac:dyDescent="0.2">
      <c r="A723" s="94"/>
      <c r="B723" s="94"/>
      <c r="C723" s="88"/>
      <c r="D723" s="88"/>
      <c r="E723" s="88"/>
      <c r="F723" s="88"/>
      <c r="G723" s="24" t="s">
        <v>5</v>
      </c>
      <c r="H723" s="18">
        <f t="shared" si="191"/>
        <v>0</v>
      </c>
      <c r="I723" s="19">
        <v>0</v>
      </c>
      <c r="J723" s="19">
        <v>0</v>
      </c>
      <c r="K723" s="19">
        <v>0</v>
      </c>
      <c r="L723" s="19">
        <v>0</v>
      </c>
      <c r="M723" s="19">
        <v>0</v>
      </c>
    </row>
    <row r="724" spans="1:13" s="32" customFormat="1" ht="18" customHeight="1" x14ac:dyDescent="0.2">
      <c r="A724" s="94"/>
      <c r="B724" s="94"/>
      <c r="C724" s="88"/>
      <c r="D724" s="88"/>
      <c r="E724" s="88"/>
      <c r="F724" s="88"/>
      <c r="G724" s="24" t="s">
        <v>1</v>
      </c>
      <c r="H724" s="18">
        <f t="shared" si="191"/>
        <v>0</v>
      </c>
      <c r="I724" s="19">
        <v>0</v>
      </c>
      <c r="J724" s="19">
        <v>0</v>
      </c>
      <c r="K724" s="19">
        <v>0</v>
      </c>
      <c r="L724" s="19">
        <v>0</v>
      </c>
      <c r="M724" s="19">
        <v>0</v>
      </c>
    </row>
    <row r="725" spans="1:13" s="32" customFormat="1" ht="18" customHeight="1" x14ac:dyDescent="0.2">
      <c r="A725" s="94"/>
      <c r="B725" s="94"/>
      <c r="C725" s="88"/>
      <c r="D725" s="88"/>
      <c r="E725" s="88"/>
      <c r="F725" s="88"/>
      <c r="G725" s="24" t="s">
        <v>2</v>
      </c>
      <c r="H725" s="18">
        <f t="shared" si="191"/>
        <v>0</v>
      </c>
      <c r="I725" s="19">
        <v>0</v>
      </c>
      <c r="J725" s="19">
        <v>0</v>
      </c>
      <c r="K725" s="19">
        <v>0</v>
      </c>
      <c r="L725" s="19">
        <v>0</v>
      </c>
      <c r="M725" s="19">
        <v>0</v>
      </c>
    </row>
    <row r="726" spans="1:13" s="32" customFormat="1" ht="18" customHeight="1" x14ac:dyDescent="0.2">
      <c r="A726" s="94"/>
      <c r="B726" s="94"/>
      <c r="C726" s="88"/>
      <c r="D726" s="88"/>
      <c r="E726" s="88"/>
      <c r="F726" s="88"/>
      <c r="G726" s="24" t="s">
        <v>3</v>
      </c>
      <c r="H726" s="18">
        <f t="shared" si="191"/>
        <v>0</v>
      </c>
      <c r="I726" s="19">
        <v>0</v>
      </c>
      <c r="J726" s="19">
        <v>0</v>
      </c>
      <c r="K726" s="19">
        <v>0</v>
      </c>
      <c r="L726" s="19">
        <v>0</v>
      </c>
      <c r="M726" s="19">
        <v>0</v>
      </c>
    </row>
    <row r="727" spans="1:13" s="32" customFormat="1" ht="18" customHeight="1" x14ac:dyDescent="0.2">
      <c r="A727" s="94"/>
      <c r="B727" s="94"/>
      <c r="C727" s="88"/>
      <c r="D727" s="88"/>
      <c r="E727" s="88"/>
      <c r="F727" s="88"/>
      <c r="G727" s="24" t="s">
        <v>4</v>
      </c>
      <c r="H727" s="18">
        <f t="shared" si="191"/>
        <v>0</v>
      </c>
      <c r="I727" s="19">
        <v>0</v>
      </c>
      <c r="J727" s="19">
        <v>0</v>
      </c>
      <c r="K727" s="19">
        <v>0</v>
      </c>
      <c r="L727" s="19">
        <v>0</v>
      </c>
      <c r="M727" s="19">
        <v>0</v>
      </c>
    </row>
    <row r="728" spans="1:13" s="32" customFormat="1" ht="18" customHeight="1" x14ac:dyDescent="0.2">
      <c r="A728" s="94"/>
      <c r="B728" s="94"/>
      <c r="C728" s="88"/>
      <c r="D728" s="88"/>
      <c r="E728" s="88"/>
      <c r="F728" s="88"/>
      <c r="G728" s="24" t="s">
        <v>23</v>
      </c>
      <c r="H728" s="18">
        <f t="shared" si="191"/>
        <v>4584.7</v>
      </c>
      <c r="I728" s="19">
        <v>0</v>
      </c>
      <c r="J728" s="19">
        <v>0</v>
      </c>
      <c r="K728" s="19">
        <v>0</v>
      </c>
      <c r="L728" s="19">
        <v>4584.7</v>
      </c>
      <c r="M728" s="19">
        <v>0</v>
      </c>
    </row>
    <row r="729" spans="1:13" s="32" customFormat="1" ht="18" customHeight="1" x14ac:dyDescent="0.2">
      <c r="A729" s="94"/>
      <c r="B729" s="94"/>
      <c r="C729" s="88"/>
      <c r="D729" s="88"/>
      <c r="E729" s="88"/>
      <c r="F729" s="88"/>
      <c r="G729" s="24" t="s">
        <v>30</v>
      </c>
      <c r="H729" s="18">
        <f t="shared" si="191"/>
        <v>0</v>
      </c>
      <c r="I729" s="19">
        <v>0</v>
      </c>
      <c r="J729" s="19">
        <v>0</v>
      </c>
      <c r="K729" s="19">
        <v>0</v>
      </c>
      <c r="L729" s="19">
        <v>0</v>
      </c>
      <c r="M729" s="19">
        <v>0</v>
      </c>
    </row>
    <row r="730" spans="1:13" s="32" customFormat="1" ht="18" customHeight="1" x14ac:dyDescent="0.2">
      <c r="A730" s="94"/>
      <c r="B730" s="94"/>
      <c r="C730" s="88"/>
      <c r="D730" s="88"/>
      <c r="E730" s="88"/>
      <c r="F730" s="88"/>
      <c r="G730" s="24" t="s">
        <v>31</v>
      </c>
      <c r="H730" s="18">
        <f t="shared" si="191"/>
        <v>0</v>
      </c>
      <c r="I730" s="19">
        <v>0</v>
      </c>
      <c r="J730" s="19">
        <v>0</v>
      </c>
      <c r="K730" s="19">
        <v>0</v>
      </c>
      <c r="L730" s="19">
        <v>0</v>
      </c>
      <c r="M730" s="19">
        <v>0</v>
      </c>
    </row>
    <row r="731" spans="1:13" s="32" customFormat="1" ht="18" customHeight="1" x14ac:dyDescent="0.2">
      <c r="A731" s="94"/>
      <c r="B731" s="94"/>
      <c r="C731" s="88"/>
      <c r="D731" s="88"/>
      <c r="E731" s="88"/>
      <c r="F731" s="88"/>
      <c r="G731" s="24" t="s">
        <v>32</v>
      </c>
      <c r="H731" s="18">
        <f t="shared" si="191"/>
        <v>0</v>
      </c>
      <c r="I731" s="19">
        <v>0</v>
      </c>
      <c r="J731" s="19">
        <v>0</v>
      </c>
      <c r="K731" s="19">
        <v>0</v>
      </c>
      <c r="L731" s="19">
        <v>0</v>
      </c>
      <c r="M731" s="19">
        <v>0</v>
      </c>
    </row>
    <row r="732" spans="1:13" s="32" customFormat="1" ht="18" customHeight="1" x14ac:dyDescent="0.2">
      <c r="A732" s="94"/>
      <c r="B732" s="94"/>
      <c r="C732" s="88"/>
      <c r="D732" s="88"/>
      <c r="E732" s="88"/>
      <c r="F732" s="88"/>
      <c r="G732" s="24" t="s">
        <v>33</v>
      </c>
      <c r="H732" s="18">
        <f t="shared" ref="H732" si="192">I732+J732+K732+L732+M732</f>
        <v>0</v>
      </c>
      <c r="I732" s="19">
        <v>0</v>
      </c>
      <c r="J732" s="19">
        <v>0</v>
      </c>
      <c r="K732" s="19">
        <v>0</v>
      </c>
      <c r="L732" s="19">
        <v>0</v>
      </c>
      <c r="M732" s="19">
        <v>0</v>
      </c>
    </row>
    <row r="733" spans="1:13" s="32" customFormat="1" ht="25.5" customHeight="1" x14ac:dyDescent="0.2">
      <c r="A733" s="95"/>
      <c r="B733" s="95"/>
      <c r="C733" s="89"/>
      <c r="D733" s="89"/>
      <c r="E733" s="89"/>
      <c r="F733" s="89"/>
      <c r="G733" s="24" t="s">
        <v>196</v>
      </c>
      <c r="H733" s="18">
        <f t="shared" si="191"/>
        <v>0</v>
      </c>
      <c r="I733" s="19">
        <v>0</v>
      </c>
      <c r="J733" s="19">
        <v>0</v>
      </c>
      <c r="K733" s="19">
        <v>0</v>
      </c>
      <c r="L733" s="19">
        <v>0</v>
      </c>
      <c r="M733" s="19">
        <v>0</v>
      </c>
    </row>
    <row r="734" spans="1:13" s="32" customFormat="1" ht="110.25" hidden="1" x14ac:dyDescent="0.2">
      <c r="A734" s="145" t="s">
        <v>126</v>
      </c>
      <c r="B734" s="111" t="s">
        <v>108</v>
      </c>
      <c r="C734" s="111" t="s">
        <v>35</v>
      </c>
      <c r="D734" s="142">
        <v>1800</v>
      </c>
      <c r="E734" s="111" t="s">
        <v>29</v>
      </c>
      <c r="F734" s="111" t="s">
        <v>103</v>
      </c>
      <c r="G734" s="79" t="s">
        <v>71</v>
      </c>
      <c r="H734" s="80">
        <f>L734</f>
        <v>0</v>
      </c>
      <c r="I734" s="80">
        <f>I735+I736+I737+I738+I739+I740+I741+I742+I743+I744+I745</f>
        <v>0</v>
      </c>
      <c r="J734" s="80">
        <f t="shared" ref="J734:M734" si="193">J735+J736+J737+J738+J739+J740+J741+J742+J743+J744+J745</f>
        <v>0</v>
      </c>
      <c r="K734" s="80">
        <f>K735+K736+K737+K738+K739+K740+K741+K742+K743+K744+K745</f>
        <v>0</v>
      </c>
      <c r="L734" s="80">
        <f t="shared" si="193"/>
        <v>0</v>
      </c>
      <c r="M734" s="80">
        <f t="shared" si="193"/>
        <v>0</v>
      </c>
    </row>
    <row r="735" spans="1:13" s="32" customFormat="1" ht="15.75" hidden="1" x14ac:dyDescent="0.2">
      <c r="A735" s="146"/>
      <c r="B735" s="112"/>
      <c r="C735" s="112"/>
      <c r="D735" s="143"/>
      <c r="E735" s="112"/>
      <c r="F735" s="112"/>
      <c r="G735" s="79" t="s">
        <v>0</v>
      </c>
      <c r="H735" s="80">
        <f t="shared" si="191"/>
        <v>0</v>
      </c>
      <c r="I735" s="81">
        <v>0</v>
      </c>
      <c r="J735" s="81">
        <v>0</v>
      </c>
      <c r="K735" s="81">
        <v>0</v>
      </c>
      <c r="L735" s="81">
        <v>0</v>
      </c>
      <c r="M735" s="81">
        <v>0</v>
      </c>
    </row>
    <row r="736" spans="1:13" s="32" customFormat="1" ht="15.75" hidden="1" x14ac:dyDescent="0.2">
      <c r="A736" s="146"/>
      <c r="B736" s="112"/>
      <c r="C736" s="112"/>
      <c r="D736" s="143"/>
      <c r="E736" s="112"/>
      <c r="F736" s="112"/>
      <c r="G736" s="79" t="s">
        <v>5</v>
      </c>
      <c r="H736" s="80">
        <f t="shared" si="191"/>
        <v>0</v>
      </c>
      <c r="I736" s="81">
        <v>0</v>
      </c>
      <c r="J736" s="81">
        <v>0</v>
      </c>
      <c r="K736" s="81">
        <v>0</v>
      </c>
      <c r="L736" s="81">
        <v>0</v>
      </c>
      <c r="M736" s="81">
        <v>0</v>
      </c>
    </row>
    <row r="737" spans="1:29" s="32" customFormat="1" ht="15.75" hidden="1" x14ac:dyDescent="0.2">
      <c r="A737" s="146"/>
      <c r="B737" s="112"/>
      <c r="C737" s="112"/>
      <c r="D737" s="143"/>
      <c r="E737" s="112"/>
      <c r="F737" s="112"/>
      <c r="G737" s="79" t="s">
        <v>1</v>
      </c>
      <c r="H737" s="80">
        <f t="shared" si="191"/>
        <v>0</v>
      </c>
      <c r="I737" s="81">
        <v>0</v>
      </c>
      <c r="J737" s="81">
        <v>0</v>
      </c>
      <c r="K737" s="81">
        <v>0</v>
      </c>
      <c r="L737" s="81">
        <v>0</v>
      </c>
      <c r="M737" s="81">
        <v>0</v>
      </c>
    </row>
    <row r="738" spans="1:29" s="32" customFormat="1" ht="15.75" hidden="1" x14ac:dyDescent="0.2">
      <c r="A738" s="146"/>
      <c r="B738" s="112"/>
      <c r="C738" s="112"/>
      <c r="D738" s="143"/>
      <c r="E738" s="112"/>
      <c r="F738" s="112"/>
      <c r="G738" s="79" t="s">
        <v>2</v>
      </c>
      <c r="H738" s="80">
        <f t="shared" si="191"/>
        <v>0</v>
      </c>
      <c r="I738" s="81">
        <v>0</v>
      </c>
      <c r="J738" s="81">
        <v>0</v>
      </c>
      <c r="K738" s="81">
        <v>0</v>
      </c>
      <c r="L738" s="81">
        <v>0</v>
      </c>
      <c r="M738" s="81">
        <v>0</v>
      </c>
    </row>
    <row r="739" spans="1:29" s="32" customFormat="1" ht="15.75" hidden="1" x14ac:dyDescent="0.2">
      <c r="A739" s="146"/>
      <c r="B739" s="112"/>
      <c r="C739" s="112"/>
      <c r="D739" s="143"/>
      <c r="E739" s="112"/>
      <c r="F739" s="112"/>
      <c r="G739" s="79" t="s">
        <v>3</v>
      </c>
      <c r="H739" s="80">
        <f t="shared" si="191"/>
        <v>0</v>
      </c>
      <c r="I739" s="81">
        <v>0</v>
      </c>
      <c r="J739" s="81">
        <v>0</v>
      </c>
      <c r="K739" s="81">
        <v>0</v>
      </c>
      <c r="L739" s="81">
        <v>0</v>
      </c>
      <c r="M739" s="81">
        <v>0</v>
      </c>
    </row>
    <row r="740" spans="1:29" s="32" customFormat="1" ht="15.75" hidden="1" x14ac:dyDescent="0.2">
      <c r="A740" s="146"/>
      <c r="B740" s="112"/>
      <c r="C740" s="112"/>
      <c r="D740" s="143"/>
      <c r="E740" s="112"/>
      <c r="F740" s="112"/>
      <c r="G740" s="79" t="s">
        <v>4</v>
      </c>
      <c r="H740" s="80">
        <f t="shared" si="191"/>
        <v>0</v>
      </c>
      <c r="I740" s="81">
        <v>0</v>
      </c>
      <c r="J740" s="81">
        <v>0</v>
      </c>
      <c r="K740" s="81">
        <v>0</v>
      </c>
      <c r="L740" s="81">
        <v>0</v>
      </c>
      <c r="M740" s="81">
        <v>0</v>
      </c>
    </row>
    <row r="741" spans="1:29" s="32" customFormat="1" ht="15.75" hidden="1" x14ac:dyDescent="0.2">
      <c r="A741" s="146"/>
      <c r="B741" s="112"/>
      <c r="C741" s="112"/>
      <c r="D741" s="143"/>
      <c r="E741" s="112"/>
      <c r="F741" s="112"/>
      <c r="G741" s="79" t="s">
        <v>23</v>
      </c>
      <c r="H741" s="80">
        <f>I741</f>
        <v>0</v>
      </c>
      <c r="I741" s="81">
        <f>1800-1800</f>
        <v>0</v>
      </c>
      <c r="J741" s="81">
        <v>0</v>
      </c>
      <c r="K741" s="81">
        <v>0</v>
      </c>
      <c r="L741" s="81">
        <f>1800-1800</f>
        <v>0</v>
      </c>
      <c r="M741" s="81">
        <v>0</v>
      </c>
    </row>
    <row r="742" spans="1:29" s="32" customFormat="1" ht="15.75" hidden="1" x14ac:dyDescent="0.2">
      <c r="A742" s="146"/>
      <c r="B742" s="112"/>
      <c r="C742" s="112"/>
      <c r="D742" s="143"/>
      <c r="E742" s="112"/>
      <c r="F742" s="112"/>
      <c r="G742" s="79" t="s">
        <v>30</v>
      </c>
      <c r="H742" s="80">
        <f t="shared" si="191"/>
        <v>0</v>
      </c>
      <c r="I742" s="81">
        <v>0</v>
      </c>
      <c r="J742" s="81">
        <v>0</v>
      </c>
      <c r="K742" s="81">
        <v>0</v>
      </c>
      <c r="L742" s="81">
        <v>0</v>
      </c>
      <c r="M742" s="81">
        <v>0</v>
      </c>
    </row>
    <row r="743" spans="1:29" s="32" customFormat="1" ht="15.75" hidden="1" x14ac:dyDescent="0.2">
      <c r="A743" s="146"/>
      <c r="B743" s="112"/>
      <c r="C743" s="112"/>
      <c r="D743" s="143"/>
      <c r="E743" s="112"/>
      <c r="F743" s="112"/>
      <c r="G743" s="79" t="s">
        <v>31</v>
      </c>
      <c r="H743" s="80">
        <f t="shared" si="191"/>
        <v>0</v>
      </c>
      <c r="I743" s="81">
        <v>0</v>
      </c>
      <c r="J743" s="81">
        <v>0</v>
      </c>
      <c r="K743" s="81">
        <v>0</v>
      </c>
      <c r="L743" s="81">
        <v>0</v>
      </c>
      <c r="M743" s="81">
        <v>0</v>
      </c>
    </row>
    <row r="744" spans="1:29" s="32" customFormat="1" ht="15.75" hidden="1" x14ac:dyDescent="0.2">
      <c r="A744" s="146"/>
      <c r="B744" s="112"/>
      <c r="C744" s="112"/>
      <c r="D744" s="143"/>
      <c r="E744" s="112"/>
      <c r="F744" s="112"/>
      <c r="G744" s="79" t="s">
        <v>32</v>
      </c>
      <c r="H744" s="80">
        <f t="shared" si="191"/>
        <v>0</v>
      </c>
      <c r="I744" s="81">
        <v>0</v>
      </c>
      <c r="J744" s="81">
        <v>0</v>
      </c>
      <c r="K744" s="81">
        <v>0</v>
      </c>
      <c r="L744" s="81">
        <v>0</v>
      </c>
      <c r="M744" s="81">
        <v>0</v>
      </c>
    </row>
    <row r="745" spans="1:29" s="32" customFormat="1" ht="15.75" hidden="1" x14ac:dyDescent="0.2">
      <c r="A745" s="147"/>
      <c r="B745" s="113"/>
      <c r="C745" s="113"/>
      <c r="D745" s="144"/>
      <c r="E745" s="113"/>
      <c r="F745" s="113"/>
      <c r="G745" s="79" t="s">
        <v>33</v>
      </c>
      <c r="H745" s="80">
        <f t="shared" si="191"/>
        <v>0</v>
      </c>
      <c r="I745" s="80">
        <v>0</v>
      </c>
      <c r="J745" s="80">
        <f t="shared" ref="J745" si="194">J746+J747+J748+J749+J750+J751+J752+J753+J754+J756+J758</f>
        <v>0</v>
      </c>
      <c r="K745" s="80">
        <v>0</v>
      </c>
      <c r="L745" s="81">
        <v>0</v>
      </c>
      <c r="M745" s="81">
        <v>0</v>
      </c>
    </row>
    <row r="746" spans="1:29" s="32" customFormat="1" ht="110.25" x14ac:dyDescent="0.2">
      <c r="A746" s="86" t="s">
        <v>94</v>
      </c>
      <c r="B746" s="86"/>
      <c r="C746" s="87"/>
      <c r="D746" s="140"/>
      <c r="E746" s="107"/>
      <c r="F746" s="107"/>
      <c r="G746" s="24" t="s">
        <v>62</v>
      </c>
      <c r="H746" s="18">
        <f t="shared" ref="H746:K746" si="195">H747+H748+H749+H750+H751+H752+H753+H754+H756+H758+H759+H760</f>
        <v>71929.2</v>
      </c>
      <c r="I746" s="18">
        <f t="shared" si="195"/>
        <v>69600</v>
      </c>
      <c r="J746" s="18">
        <f t="shared" si="195"/>
        <v>0</v>
      </c>
      <c r="K746" s="18">
        <f t="shared" si="195"/>
        <v>67613.399999999994</v>
      </c>
      <c r="L746" s="18">
        <f>L747+L748+L749+L750+L751+L752+L753+L754+L756+L758+L759+L760</f>
        <v>4315.8</v>
      </c>
      <c r="M746" s="18">
        <f t="shared" ref="M746" si="196">M747+M748+M749+M750+M751+M752+M753+M754+M756+M758+M760</f>
        <v>0</v>
      </c>
    </row>
    <row r="747" spans="1:29" s="32" customFormat="1" ht="21.6" customHeight="1" x14ac:dyDescent="0.2">
      <c r="A747" s="86"/>
      <c r="B747" s="86"/>
      <c r="C747" s="88"/>
      <c r="D747" s="140"/>
      <c r="E747" s="107"/>
      <c r="F747" s="107"/>
      <c r="G747" s="24" t="s">
        <v>0</v>
      </c>
      <c r="H747" s="19">
        <f>I747+J747+K747+L747+M747</f>
        <v>0</v>
      </c>
      <c r="I747" s="19">
        <f t="shared" ref="I747:I754" si="197">I762+I786</f>
        <v>0</v>
      </c>
      <c r="J747" s="19">
        <f t="shared" ref="J747:M747" si="198">J762+J786</f>
        <v>0</v>
      </c>
      <c r="K747" s="19">
        <f t="shared" si="198"/>
        <v>0</v>
      </c>
      <c r="L747" s="19">
        <f t="shared" si="198"/>
        <v>0</v>
      </c>
      <c r="M747" s="19">
        <f t="shared" si="198"/>
        <v>0</v>
      </c>
    </row>
    <row r="748" spans="1:29" s="32" customFormat="1" ht="15.75" x14ac:dyDescent="0.2">
      <c r="A748" s="86"/>
      <c r="B748" s="86"/>
      <c r="C748" s="88"/>
      <c r="D748" s="140"/>
      <c r="E748" s="107"/>
      <c r="F748" s="107"/>
      <c r="G748" s="24" t="s">
        <v>5</v>
      </c>
      <c r="H748" s="19">
        <f>J748+K748+L748+M748</f>
        <v>0</v>
      </c>
      <c r="I748" s="19">
        <f t="shared" si="197"/>
        <v>0</v>
      </c>
      <c r="J748" s="19">
        <f t="shared" ref="J748:M754" si="199">J763+J787</f>
        <v>0</v>
      </c>
      <c r="K748" s="19">
        <f t="shared" si="199"/>
        <v>0</v>
      </c>
      <c r="L748" s="19">
        <f t="shared" si="199"/>
        <v>0</v>
      </c>
      <c r="M748" s="19">
        <f t="shared" si="199"/>
        <v>0</v>
      </c>
    </row>
    <row r="749" spans="1:29" s="32" customFormat="1" ht="15.75" x14ac:dyDescent="0.2">
      <c r="A749" s="86"/>
      <c r="B749" s="86"/>
      <c r="C749" s="88"/>
      <c r="D749" s="140"/>
      <c r="E749" s="107"/>
      <c r="F749" s="107"/>
      <c r="G749" s="24" t="s">
        <v>1</v>
      </c>
      <c r="H749" s="19">
        <f t="shared" ref="H749:H760" si="200">J749+K749+L749+M749</f>
        <v>0</v>
      </c>
      <c r="I749" s="19">
        <f t="shared" si="197"/>
        <v>0</v>
      </c>
      <c r="J749" s="19">
        <f>J764+J788</f>
        <v>0</v>
      </c>
      <c r="K749" s="19">
        <f t="shared" si="199"/>
        <v>0</v>
      </c>
      <c r="L749" s="19">
        <f t="shared" si="199"/>
        <v>0</v>
      </c>
      <c r="M749" s="19">
        <f t="shared" si="199"/>
        <v>0</v>
      </c>
      <c r="N749" s="19">
        <f t="shared" ref="K749:AC762" si="201">N761</f>
        <v>0</v>
      </c>
      <c r="O749" s="19">
        <f>O761</f>
        <v>0</v>
      </c>
      <c r="P749" s="19">
        <f t="shared" si="201"/>
        <v>0</v>
      </c>
      <c r="Q749" s="19">
        <f t="shared" si="201"/>
        <v>0</v>
      </c>
      <c r="R749" s="19">
        <f t="shared" si="201"/>
        <v>0</v>
      </c>
      <c r="S749" s="19">
        <f>S761</f>
        <v>0</v>
      </c>
      <c r="T749" s="19">
        <f t="shared" si="201"/>
        <v>0</v>
      </c>
      <c r="U749" s="19">
        <f t="shared" si="201"/>
        <v>0</v>
      </c>
      <c r="V749" s="19">
        <f t="shared" si="201"/>
        <v>0</v>
      </c>
      <c r="W749" s="19">
        <f t="shared" si="201"/>
        <v>0</v>
      </c>
      <c r="X749" s="19">
        <f t="shared" si="201"/>
        <v>0</v>
      </c>
      <c r="Y749" s="19">
        <f t="shared" si="201"/>
        <v>0</v>
      </c>
      <c r="Z749" s="19">
        <f t="shared" si="201"/>
        <v>0</v>
      </c>
      <c r="AA749" s="19">
        <f t="shared" si="201"/>
        <v>0</v>
      </c>
      <c r="AB749" s="19">
        <f t="shared" si="201"/>
        <v>0</v>
      </c>
      <c r="AC749" s="19">
        <f t="shared" si="201"/>
        <v>0</v>
      </c>
    </row>
    <row r="750" spans="1:29" ht="15.75" x14ac:dyDescent="0.2">
      <c r="A750" s="86"/>
      <c r="B750" s="86"/>
      <c r="C750" s="88"/>
      <c r="D750" s="140"/>
      <c r="E750" s="107"/>
      <c r="F750" s="107"/>
      <c r="G750" s="24" t="s">
        <v>2</v>
      </c>
      <c r="H750" s="19">
        <f t="shared" si="200"/>
        <v>0</v>
      </c>
      <c r="I750" s="19">
        <f t="shared" si="197"/>
        <v>0</v>
      </c>
      <c r="J750" s="19">
        <f t="shared" si="199"/>
        <v>0</v>
      </c>
      <c r="K750" s="19">
        <f t="shared" si="199"/>
        <v>0</v>
      </c>
      <c r="L750" s="19">
        <f t="shared" si="199"/>
        <v>0</v>
      </c>
      <c r="M750" s="19">
        <f t="shared" si="199"/>
        <v>0</v>
      </c>
    </row>
    <row r="751" spans="1:29" ht="15.75" x14ac:dyDescent="0.2">
      <c r="A751" s="86"/>
      <c r="B751" s="86"/>
      <c r="C751" s="88"/>
      <c r="D751" s="140"/>
      <c r="E751" s="107"/>
      <c r="F751" s="107"/>
      <c r="G751" s="24" t="s">
        <v>3</v>
      </c>
      <c r="H751" s="19">
        <f t="shared" si="200"/>
        <v>0</v>
      </c>
      <c r="I751" s="19">
        <f t="shared" si="197"/>
        <v>0</v>
      </c>
      <c r="J751" s="19">
        <f t="shared" si="199"/>
        <v>0</v>
      </c>
      <c r="K751" s="19">
        <f t="shared" si="199"/>
        <v>0</v>
      </c>
      <c r="L751" s="19">
        <f t="shared" si="199"/>
        <v>0</v>
      </c>
      <c r="M751" s="19">
        <f t="shared" si="199"/>
        <v>0</v>
      </c>
    </row>
    <row r="752" spans="1:29" ht="15.75" x14ac:dyDescent="0.2">
      <c r="A752" s="86"/>
      <c r="B752" s="86"/>
      <c r="C752" s="88"/>
      <c r="D752" s="140"/>
      <c r="E752" s="107"/>
      <c r="F752" s="107"/>
      <c r="G752" s="24" t="s">
        <v>4</v>
      </c>
      <c r="H752" s="19">
        <f t="shared" si="200"/>
        <v>0</v>
      </c>
      <c r="I752" s="19">
        <f t="shared" si="197"/>
        <v>0</v>
      </c>
      <c r="J752" s="19">
        <f t="shared" si="199"/>
        <v>0</v>
      </c>
      <c r="K752" s="19">
        <f t="shared" si="199"/>
        <v>0</v>
      </c>
      <c r="L752" s="19">
        <f t="shared" si="199"/>
        <v>0</v>
      </c>
      <c r="M752" s="19">
        <f t="shared" si="199"/>
        <v>0</v>
      </c>
    </row>
    <row r="753" spans="1:13" ht="15.75" x14ac:dyDescent="0.2">
      <c r="A753" s="86"/>
      <c r="B753" s="86"/>
      <c r="C753" s="88"/>
      <c r="D753" s="140"/>
      <c r="E753" s="107"/>
      <c r="F753" s="107"/>
      <c r="G753" s="24" t="s">
        <v>23</v>
      </c>
      <c r="H753" s="19">
        <f t="shared" si="200"/>
        <v>25529.200000000001</v>
      </c>
      <c r="I753" s="19">
        <f t="shared" si="197"/>
        <v>23200</v>
      </c>
      <c r="J753" s="19">
        <f t="shared" si="199"/>
        <v>0</v>
      </c>
      <c r="K753" s="19">
        <f t="shared" si="199"/>
        <v>23997.4</v>
      </c>
      <c r="L753" s="19">
        <f t="shared" si="199"/>
        <v>1531.8</v>
      </c>
      <c r="M753" s="19">
        <f t="shared" si="199"/>
        <v>0</v>
      </c>
    </row>
    <row r="754" spans="1:13" ht="15.75" x14ac:dyDescent="0.2">
      <c r="A754" s="86"/>
      <c r="B754" s="86"/>
      <c r="C754" s="88"/>
      <c r="D754" s="140"/>
      <c r="E754" s="107"/>
      <c r="F754" s="107"/>
      <c r="G754" s="24" t="s">
        <v>136</v>
      </c>
      <c r="H754" s="18">
        <f t="shared" si="200"/>
        <v>23200</v>
      </c>
      <c r="I754" s="18">
        <f t="shared" si="197"/>
        <v>23200</v>
      </c>
      <c r="J754" s="18">
        <f t="shared" si="199"/>
        <v>0</v>
      </c>
      <c r="K754" s="18">
        <f t="shared" si="199"/>
        <v>21808</v>
      </c>
      <c r="L754" s="18">
        <f t="shared" si="199"/>
        <v>1392</v>
      </c>
      <c r="M754" s="18">
        <f t="shared" si="199"/>
        <v>0</v>
      </c>
    </row>
    <row r="755" spans="1:13" ht="45" x14ac:dyDescent="0.2">
      <c r="A755" s="86"/>
      <c r="B755" s="86"/>
      <c r="C755" s="88"/>
      <c r="D755" s="140"/>
      <c r="E755" s="107"/>
      <c r="F755" s="107"/>
      <c r="G755" s="20" t="s">
        <v>80</v>
      </c>
      <c r="H755" s="56">
        <f>I755</f>
        <v>23200</v>
      </c>
      <c r="I755" s="56">
        <f>K755+L755</f>
        <v>23200</v>
      </c>
      <c r="J755" s="56">
        <v>0</v>
      </c>
      <c r="K755" s="56">
        <f>K809</f>
        <v>21808</v>
      </c>
      <c r="L755" s="56">
        <f>L809</f>
        <v>1392</v>
      </c>
      <c r="M755" s="56">
        <v>0</v>
      </c>
    </row>
    <row r="756" spans="1:13" ht="15.75" x14ac:dyDescent="0.2">
      <c r="A756" s="86"/>
      <c r="B756" s="86"/>
      <c r="C756" s="88"/>
      <c r="D756" s="140"/>
      <c r="E756" s="107"/>
      <c r="F756" s="107"/>
      <c r="G756" s="24" t="s">
        <v>170</v>
      </c>
      <c r="H756" s="18">
        <f t="shared" si="200"/>
        <v>23200</v>
      </c>
      <c r="I756" s="18">
        <f>I770+I795</f>
        <v>23200</v>
      </c>
      <c r="J756" s="18">
        <f>J770+J795</f>
        <v>0</v>
      </c>
      <c r="K756" s="18">
        <f>K770+K795</f>
        <v>21808</v>
      </c>
      <c r="L756" s="18">
        <f>L770+L795</f>
        <v>1392</v>
      </c>
      <c r="M756" s="18">
        <f>M770+M795</f>
        <v>0</v>
      </c>
    </row>
    <row r="757" spans="1:13" ht="45" x14ac:dyDescent="0.2">
      <c r="A757" s="86"/>
      <c r="B757" s="86"/>
      <c r="C757" s="88"/>
      <c r="D757" s="140"/>
      <c r="E757" s="107"/>
      <c r="F757" s="107"/>
      <c r="G757" s="20" t="s">
        <v>80</v>
      </c>
      <c r="H757" s="56">
        <f>I757</f>
        <v>23200</v>
      </c>
      <c r="I757" s="56">
        <f>K757+L757</f>
        <v>23200</v>
      </c>
      <c r="J757" s="56">
        <v>0</v>
      </c>
      <c r="K757" s="56">
        <f>K811</f>
        <v>21808</v>
      </c>
      <c r="L757" s="56">
        <f>L811</f>
        <v>1392</v>
      </c>
      <c r="M757" s="56">
        <v>0</v>
      </c>
    </row>
    <row r="758" spans="1:13" ht="15.75" x14ac:dyDescent="0.2">
      <c r="A758" s="86"/>
      <c r="B758" s="86"/>
      <c r="C758" s="88"/>
      <c r="D758" s="140"/>
      <c r="E758" s="107"/>
      <c r="F758" s="107"/>
      <c r="G758" s="24" t="s">
        <v>32</v>
      </c>
      <c r="H758" s="19">
        <f t="shared" si="200"/>
        <v>0</v>
      </c>
      <c r="I758" s="19">
        <f>I771+I797</f>
        <v>0</v>
      </c>
      <c r="J758" s="19">
        <f>J771+J797</f>
        <v>0</v>
      </c>
      <c r="K758" s="19">
        <f>K771+K797</f>
        <v>0</v>
      </c>
      <c r="L758" s="19">
        <f>L771+L797</f>
        <v>0</v>
      </c>
      <c r="M758" s="19">
        <f>M771+M797</f>
        <v>0</v>
      </c>
    </row>
    <row r="759" spans="1:13" ht="19.899999999999999" customHeight="1" x14ac:dyDescent="0.2">
      <c r="A759" s="86"/>
      <c r="B759" s="86"/>
      <c r="C759" s="88"/>
      <c r="D759" s="140"/>
      <c r="E759" s="107"/>
      <c r="F759" s="107"/>
      <c r="G759" s="24" t="s">
        <v>33</v>
      </c>
      <c r="H759" s="19">
        <f t="shared" ref="H759" si="202">J759+K759+L759+M759</f>
        <v>0</v>
      </c>
      <c r="I759" s="19">
        <f t="shared" ref="I759:M759" si="203">I771+I797</f>
        <v>0</v>
      </c>
      <c r="J759" s="19">
        <f t="shared" si="203"/>
        <v>0</v>
      </c>
      <c r="K759" s="19">
        <f t="shared" si="203"/>
        <v>0</v>
      </c>
      <c r="L759" s="19">
        <f>L771+L798</f>
        <v>0</v>
      </c>
      <c r="M759" s="19">
        <f t="shared" si="203"/>
        <v>0</v>
      </c>
    </row>
    <row r="760" spans="1:13" ht="27" customHeight="1" x14ac:dyDescent="0.2">
      <c r="A760" s="86"/>
      <c r="B760" s="86"/>
      <c r="C760" s="89"/>
      <c r="D760" s="140"/>
      <c r="E760" s="107"/>
      <c r="F760" s="107"/>
      <c r="G760" s="24" t="s">
        <v>196</v>
      </c>
      <c r="H760" s="19">
        <f t="shared" si="200"/>
        <v>0</v>
      </c>
      <c r="I760" s="19">
        <f>I772+I799</f>
        <v>0</v>
      </c>
      <c r="J760" s="19">
        <f>J772+J799</f>
        <v>0</v>
      </c>
      <c r="K760" s="19">
        <f>K772+K799</f>
        <v>0</v>
      </c>
      <c r="L760" s="19">
        <f>L772+L799</f>
        <v>0</v>
      </c>
      <c r="M760" s="19">
        <f>M772+M799</f>
        <v>0</v>
      </c>
    </row>
    <row r="761" spans="1:13" ht="19.899999999999999" hidden="1" customHeight="1" x14ac:dyDescent="0.2">
      <c r="A761" s="119" t="s">
        <v>99</v>
      </c>
      <c r="B761" s="119"/>
      <c r="C761" s="111"/>
      <c r="D761" s="138"/>
      <c r="E761" s="139"/>
      <c r="F761" s="139"/>
      <c r="G761" s="79" t="s">
        <v>71</v>
      </c>
      <c r="H761" s="80">
        <f t="shared" ref="H761:M761" si="204">H762+H763+H764+H765+H766+H767+H768+H769+H770+H771+H772</f>
        <v>0</v>
      </c>
      <c r="I761" s="80">
        <f t="shared" si="204"/>
        <v>0</v>
      </c>
      <c r="J761" s="80">
        <f t="shared" si="204"/>
        <v>0</v>
      </c>
      <c r="K761" s="80">
        <f t="shared" si="204"/>
        <v>0</v>
      </c>
      <c r="L761" s="80">
        <f t="shared" si="204"/>
        <v>0</v>
      </c>
      <c r="M761" s="80">
        <f t="shared" si="204"/>
        <v>0</v>
      </c>
    </row>
    <row r="762" spans="1:13" ht="19.899999999999999" hidden="1" customHeight="1" x14ac:dyDescent="0.2">
      <c r="A762" s="119"/>
      <c r="B762" s="119"/>
      <c r="C762" s="112"/>
      <c r="D762" s="138"/>
      <c r="E762" s="139"/>
      <c r="F762" s="139"/>
      <c r="G762" s="79" t="s">
        <v>0</v>
      </c>
      <c r="H762" s="81">
        <f>J762+K762+L762+M762</f>
        <v>0</v>
      </c>
      <c r="I762" s="81">
        <f>I774</f>
        <v>0</v>
      </c>
      <c r="J762" s="81">
        <f>J774</f>
        <v>0</v>
      </c>
      <c r="K762" s="81">
        <f t="shared" si="201"/>
        <v>0</v>
      </c>
      <c r="L762" s="81">
        <f t="shared" si="201"/>
        <v>0</v>
      </c>
      <c r="M762" s="81">
        <f t="shared" si="201"/>
        <v>0</v>
      </c>
    </row>
    <row r="763" spans="1:13" ht="19.899999999999999" hidden="1" customHeight="1" x14ac:dyDescent="0.2">
      <c r="A763" s="119"/>
      <c r="B763" s="119"/>
      <c r="C763" s="112"/>
      <c r="D763" s="138"/>
      <c r="E763" s="139"/>
      <c r="F763" s="139"/>
      <c r="G763" s="79" t="s">
        <v>5</v>
      </c>
      <c r="H763" s="81">
        <f>J763+K763+L763+M763</f>
        <v>0</v>
      </c>
      <c r="I763" s="81">
        <f t="shared" ref="I763:I772" si="205">I775</f>
        <v>0</v>
      </c>
      <c r="J763" s="81">
        <f t="shared" ref="J763:M772" si="206">J775</f>
        <v>0</v>
      </c>
      <c r="K763" s="81">
        <f t="shared" si="206"/>
        <v>0</v>
      </c>
      <c r="L763" s="81">
        <f t="shared" si="206"/>
        <v>0</v>
      </c>
      <c r="M763" s="81">
        <f t="shared" si="206"/>
        <v>0</v>
      </c>
    </row>
    <row r="764" spans="1:13" ht="19.899999999999999" hidden="1" customHeight="1" x14ac:dyDescent="0.2">
      <c r="A764" s="119"/>
      <c r="B764" s="119"/>
      <c r="C764" s="112"/>
      <c r="D764" s="138"/>
      <c r="E764" s="139"/>
      <c r="F764" s="139"/>
      <c r="G764" s="79" t="s">
        <v>1</v>
      </c>
      <c r="H764" s="81">
        <f t="shared" ref="H764:H772" si="207">J764+K764+L764+M764</f>
        <v>0</v>
      </c>
      <c r="I764" s="81">
        <f t="shared" si="205"/>
        <v>0</v>
      </c>
      <c r="J764" s="81">
        <f t="shared" si="206"/>
        <v>0</v>
      </c>
      <c r="K764" s="81">
        <f t="shared" si="206"/>
        <v>0</v>
      </c>
      <c r="L764" s="81">
        <f t="shared" si="206"/>
        <v>0</v>
      </c>
      <c r="M764" s="81">
        <f t="shared" si="206"/>
        <v>0</v>
      </c>
    </row>
    <row r="765" spans="1:13" ht="19.899999999999999" hidden="1" customHeight="1" x14ac:dyDescent="0.2">
      <c r="A765" s="119"/>
      <c r="B765" s="119"/>
      <c r="C765" s="112"/>
      <c r="D765" s="138"/>
      <c r="E765" s="139"/>
      <c r="F765" s="139"/>
      <c r="G765" s="79" t="s">
        <v>2</v>
      </c>
      <c r="H765" s="81">
        <f t="shared" si="207"/>
        <v>0</v>
      </c>
      <c r="I765" s="81">
        <f t="shared" si="205"/>
        <v>0</v>
      </c>
      <c r="J765" s="81">
        <f t="shared" si="206"/>
        <v>0</v>
      </c>
      <c r="K765" s="81">
        <f t="shared" si="206"/>
        <v>0</v>
      </c>
      <c r="L765" s="81">
        <f t="shared" si="206"/>
        <v>0</v>
      </c>
      <c r="M765" s="81">
        <f t="shared" si="206"/>
        <v>0</v>
      </c>
    </row>
    <row r="766" spans="1:13" ht="19.899999999999999" hidden="1" customHeight="1" x14ac:dyDescent="0.2">
      <c r="A766" s="119"/>
      <c r="B766" s="119"/>
      <c r="C766" s="112"/>
      <c r="D766" s="138"/>
      <c r="E766" s="139"/>
      <c r="F766" s="139"/>
      <c r="G766" s="79" t="s">
        <v>3</v>
      </c>
      <c r="H766" s="81">
        <f t="shared" si="207"/>
        <v>0</v>
      </c>
      <c r="I766" s="81">
        <f t="shared" si="205"/>
        <v>0</v>
      </c>
      <c r="J766" s="81">
        <f t="shared" si="206"/>
        <v>0</v>
      </c>
      <c r="K766" s="81">
        <f t="shared" si="206"/>
        <v>0</v>
      </c>
      <c r="L766" s="81">
        <f t="shared" si="206"/>
        <v>0</v>
      </c>
      <c r="M766" s="81">
        <f t="shared" si="206"/>
        <v>0</v>
      </c>
    </row>
    <row r="767" spans="1:13" ht="19.899999999999999" hidden="1" customHeight="1" x14ac:dyDescent="0.2">
      <c r="A767" s="119"/>
      <c r="B767" s="119"/>
      <c r="C767" s="112"/>
      <c r="D767" s="138"/>
      <c r="E767" s="139"/>
      <c r="F767" s="139"/>
      <c r="G767" s="79" t="s">
        <v>4</v>
      </c>
      <c r="H767" s="81">
        <f t="shared" si="207"/>
        <v>0</v>
      </c>
      <c r="I767" s="81">
        <f t="shared" si="205"/>
        <v>0</v>
      </c>
      <c r="J767" s="81">
        <f t="shared" si="206"/>
        <v>0</v>
      </c>
      <c r="K767" s="81">
        <f t="shared" si="206"/>
        <v>0</v>
      </c>
      <c r="L767" s="81">
        <f t="shared" si="206"/>
        <v>0</v>
      </c>
      <c r="M767" s="81">
        <f t="shared" si="206"/>
        <v>0</v>
      </c>
    </row>
    <row r="768" spans="1:13" ht="19.899999999999999" hidden="1" customHeight="1" x14ac:dyDescent="0.2">
      <c r="A768" s="119"/>
      <c r="B768" s="119"/>
      <c r="C768" s="112"/>
      <c r="D768" s="138"/>
      <c r="E768" s="139"/>
      <c r="F768" s="139"/>
      <c r="G768" s="79" t="s">
        <v>23</v>
      </c>
      <c r="H768" s="81">
        <f>J768+K768+L768+M768</f>
        <v>0</v>
      </c>
      <c r="I768" s="81">
        <f t="shared" si="205"/>
        <v>0</v>
      </c>
      <c r="J768" s="81">
        <f t="shared" si="206"/>
        <v>0</v>
      </c>
      <c r="K768" s="81">
        <f t="shared" si="206"/>
        <v>0</v>
      </c>
      <c r="L768" s="81">
        <f t="shared" si="206"/>
        <v>0</v>
      </c>
      <c r="M768" s="81">
        <f t="shared" si="206"/>
        <v>0</v>
      </c>
    </row>
    <row r="769" spans="1:13" ht="19.899999999999999" hidden="1" customHeight="1" x14ac:dyDescent="0.2">
      <c r="A769" s="119"/>
      <c r="B769" s="119"/>
      <c r="C769" s="112"/>
      <c r="D769" s="138"/>
      <c r="E769" s="139"/>
      <c r="F769" s="139"/>
      <c r="G769" s="79" t="s">
        <v>30</v>
      </c>
      <c r="H769" s="81">
        <f t="shared" si="207"/>
        <v>0</v>
      </c>
      <c r="I769" s="81">
        <f t="shared" si="205"/>
        <v>0</v>
      </c>
      <c r="J769" s="81">
        <f t="shared" si="206"/>
        <v>0</v>
      </c>
      <c r="K769" s="81">
        <f t="shared" si="206"/>
        <v>0</v>
      </c>
      <c r="L769" s="81">
        <f t="shared" si="206"/>
        <v>0</v>
      </c>
      <c r="M769" s="81">
        <f t="shared" si="206"/>
        <v>0</v>
      </c>
    </row>
    <row r="770" spans="1:13" ht="19.899999999999999" hidden="1" customHeight="1" x14ac:dyDescent="0.2">
      <c r="A770" s="119"/>
      <c r="B770" s="119"/>
      <c r="C770" s="112"/>
      <c r="D770" s="138"/>
      <c r="E770" s="139"/>
      <c r="F770" s="139"/>
      <c r="G770" s="79" t="s">
        <v>31</v>
      </c>
      <c r="H770" s="81">
        <f t="shared" si="207"/>
        <v>0</v>
      </c>
      <c r="I770" s="81">
        <f t="shared" si="205"/>
        <v>0</v>
      </c>
      <c r="J770" s="81">
        <f t="shared" si="206"/>
        <v>0</v>
      </c>
      <c r="K770" s="81">
        <f t="shared" si="206"/>
        <v>0</v>
      </c>
      <c r="L770" s="81">
        <f t="shared" si="206"/>
        <v>0</v>
      </c>
      <c r="M770" s="81">
        <f t="shared" si="206"/>
        <v>0</v>
      </c>
    </row>
    <row r="771" spans="1:13" ht="19.899999999999999" hidden="1" customHeight="1" x14ac:dyDescent="0.2">
      <c r="A771" s="119"/>
      <c r="B771" s="119"/>
      <c r="C771" s="112"/>
      <c r="D771" s="138"/>
      <c r="E771" s="139"/>
      <c r="F771" s="139"/>
      <c r="G771" s="79" t="s">
        <v>32</v>
      </c>
      <c r="H771" s="81">
        <f t="shared" si="207"/>
        <v>0</v>
      </c>
      <c r="I771" s="81">
        <f t="shared" si="205"/>
        <v>0</v>
      </c>
      <c r="J771" s="81">
        <f t="shared" si="206"/>
        <v>0</v>
      </c>
      <c r="K771" s="81">
        <f t="shared" si="206"/>
        <v>0</v>
      </c>
      <c r="L771" s="81">
        <f t="shared" si="206"/>
        <v>0</v>
      </c>
      <c r="M771" s="81">
        <f t="shared" si="206"/>
        <v>0</v>
      </c>
    </row>
    <row r="772" spans="1:13" ht="15.75" hidden="1" x14ac:dyDescent="0.2">
      <c r="A772" s="119"/>
      <c r="B772" s="119"/>
      <c r="C772" s="113"/>
      <c r="D772" s="138"/>
      <c r="E772" s="139"/>
      <c r="F772" s="139"/>
      <c r="G772" s="79" t="s">
        <v>33</v>
      </c>
      <c r="H772" s="81">
        <f t="shared" si="207"/>
        <v>0</v>
      </c>
      <c r="I772" s="81">
        <f t="shared" si="205"/>
        <v>0</v>
      </c>
      <c r="J772" s="81">
        <f t="shared" si="206"/>
        <v>0</v>
      </c>
      <c r="K772" s="81">
        <f t="shared" si="206"/>
        <v>0</v>
      </c>
      <c r="L772" s="81">
        <f t="shared" si="206"/>
        <v>0</v>
      </c>
      <c r="M772" s="81">
        <f t="shared" si="206"/>
        <v>0</v>
      </c>
    </row>
    <row r="773" spans="1:13" ht="110.25" hidden="1" x14ac:dyDescent="0.2">
      <c r="A773" s="119" t="s">
        <v>107</v>
      </c>
      <c r="B773" s="119" t="s">
        <v>12</v>
      </c>
      <c r="C773" s="119" t="s">
        <v>112</v>
      </c>
      <c r="D773" s="119" t="s">
        <v>68</v>
      </c>
      <c r="E773" s="119" t="s">
        <v>29</v>
      </c>
      <c r="F773" s="139" t="s">
        <v>146</v>
      </c>
      <c r="G773" s="79" t="s">
        <v>72</v>
      </c>
      <c r="H773" s="80">
        <f t="shared" ref="H773:M773" si="208">H774+H775+H776+H777+H778+H779+H780+H781+H782+H783+H784</f>
        <v>0</v>
      </c>
      <c r="I773" s="80">
        <f t="shared" si="208"/>
        <v>0</v>
      </c>
      <c r="J773" s="80">
        <f t="shared" si="208"/>
        <v>0</v>
      </c>
      <c r="K773" s="80">
        <f t="shared" si="208"/>
        <v>0</v>
      </c>
      <c r="L773" s="80">
        <f t="shared" si="208"/>
        <v>0</v>
      </c>
      <c r="M773" s="80">
        <f t="shared" si="208"/>
        <v>0</v>
      </c>
    </row>
    <row r="774" spans="1:13" ht="25.5" hidden="1" customHeight="1" x14ac:dyDescent="0.2">
      <c r="A774" s="119"/>
      <c r="B774" s="119"/>
      <c r="C774" s="119"/>
      <c r="D774" s="119"/>
      <c r="E774" s="119"/>
      <c r="F774" s="139"/>
      <c r="G774" s="79" t="s">
        <v>0</v>
      </c>
      <c r="H774" s="81">
        <f>J774+K774+L774+M774</f>
        <v>0</v>
      </c>
      <c r="I774" s="81">
        <v>0</v>
      </c>
      <c r="J774" s="81">
        <v>0</v>
      </c>
      <c r="K774" s="81">
        <v>0</v>
      </c>
      <c r="L774" s="81">
        <v>0</v>
      </c>
      <c r="M774" s="81">
        <v>0</v>
      </c>
    </row>
    <row r="775" spans="1:13" ht="15.75" hidden="1" x14ac:dyDescent="0.2">
      <c r="A775" s="119"/>
      <c r="B775" s="119"/>
      <c r="C775" s="119"/>
      <c r="D775" s="119"/>
      <c r="E775" s="119"/>
      <c r="F775" s="139"/>
      <c r="G775" s="79" t="s">
        <v>5</v>
      </c>
      <c r="H775" s="81">
        <f t="shared" ref="H775:H784" si="209">J775+K775+L775+M775</f>
        <v>0</v>
      </c>
      <c r="I775" s="81">
        <v>0</v>
      </c>
      <c r="J775" s="81">
        <v>0</v>
      </c>
      <c r="K775" s="81">
        <v>0</v>
      </c>
      <c r="L775" s="81">
        <v>0</v>
      </c>
      <c r="M775" s="81">
        <v>0</v>
      </c>
    </row>
    <row r="776" spans="1:13" ht="15.75" hidden="1" x14ac:dyDescent="0.2">
      <c r="A776" s="119"/>
      <c r="B776" s="119"/>
      <c r="C776" s="119"/>
      <c r="D776" s="119"/>
      <c r="E776" s="119"/>
      <c r="F776" s="139"/>
      <c r="G776" s="79" t="s">
        <v>1</v>
      </c>
      <c r="H776" s="81">
        <f t="shared" si="209"/>
        <v>0</v>
      </c>
      <c r="I776" s="81">
        <v>0</v>
      </c>
      <c r="J776" s="81">
        <v>0</v>
      </c>
      <c r="K776" s="81">
        <v>0</v>
      </c>
      <c r="L776" s="81">
        <v>0</v>
      </c>
      <c r="M776" s="81">
        <v>0</v>
      </c>
    </row>
    <row r="777" spans="1:13" ht="15.75" hidden="1" x14ac:dyDescent="0.25">
      <c r="A777" s="119"/>
      <c r="B777" s="119"/>
      <c r="C777" s="119"/>
      <c r="D777" s="119"/>
      <c r="E777" s="119"/>
      <c r="F777" s="139"/>
      <c r="G777" s="79" t="s">
        <v>2</v>
      </c>
      <c r="H777" s="81">
        <f t="shared" si="209"/>
        <v>0</v>
      </c>
      <c r="I777" s="81">
        <v>0</v>
      </c>
      <c r="J777" s="81">
        <v>0</v>
      </c>
      <c r="K777" s="82">
        <v>0</v>
      </c>
      <c r="L777" s="82">
        <v>0</v>
      </c>
      <c r="M777" s="81">
        <v>0</v>
      </c>
    </row>
    <row r="778" spans="1:13" ht="15.75" hidden="1" x14ac:dyDescent="0.25">
      <c r="A778" s="119"/>
      <c r="B778" s="119"/>
      <c r="C778" s="119"/>
      <c r="D778" s="119"/>
      <c r="E778" s="119"/>
      <c r="F778" s="139"/>
      <c r="G778" s="79" t="s">
        <v>3</v>
      </c>
      <c r="H778" s="81">
        <f t="shared" si="209"/>
        <v>0</v>
      </c>
      <c r="I778" s="83">
        <v>0</v>
      </c>
      <c r="J778" s="81">
        <v>0</v>
      </c>
      <c r="K778" s="83">
        <v>0</v>
      </c>
      <c r="L778" s="82">
        <v>0</v>
      </c>
      <c r="M778" s="81">
        <v>0</v>
      </c>
    </row>
    <row r="779" spans="1:13" ht="15.75" hidden="1" x14ac:dyDescent="0.2">
      <c r="A779" s="119"/>
      <c r="B779" s="119"/>
      <c r="C779" s="119"/>
      <c r="D779" s="119"/>
      <c r="E779" s="119"/>
      <c r="F779" s="139"/>
      <c r="G779" s="79" t="s">
        <v>4</v>
      </c>
      <c r="H779" s="81">
        <f t="shared" si="209"/>
        <v>0</v>
      </c>
      <c r="I779" s="81">
        <v>0</v>
      </c>
      <c r="J779" s="81">
        <v>0</v>
      </c>
      <c r="K779" s="81">
        <v>0</v>
      </c>
      <c r="L779" s="81">
        <v>0</v>
      </c>
      <c r="M779" s="81">
        <v>0</v>
      </c>
    </row>
    <row r="780" spans="1:13" ht="35.25" hidden="1" customHeight="1" x14ac:dyDescent="0.2">
      <c r="A780" s="119"/>
      <c r="B780" s="119"/>
      <c r="C780" s="119"/>
      <c r="D780" s="119"/>
      <c r="E780" s="119"/>
      <c r="F780" s="139"/>
      <c r="G780" s="79" t="s">
        <v>23</v>
      </c>
      <c r="H780" s="81">
        <f t="shared" ref="H780" si="210">J780+K780+L780+M780</f>
        <v>0</v>
      </c>
      <c r="I780" s="81">
        <v>0</v>
      </c>
      <c r="J780" s="81">
        <v>0</v>
      </c>
      <c r="K780" s="81">
        <v>0</v>
      </c>
      <c r="L780" s="81">
        <v>0</v>
      </c>
      <c r="M780" s="81">
        <v>0</v>
      </c>
    </row>
    <row r="781" spans="1:13" ht="15.75" hidden="1" x14ac:dyDescent="0.2">
      <c r="A781" s="119"/>
      <c r="B781" s="119"/>
      <c r="C781" s="119"/>
      <c r="D781" s="119"/>
      <c r="E781" s="119"/>
      <c r="F781" s="139"/>
      <c r="G781" s="79" t="s">
        <v>30</v>
      </c>
      <c r="H781" s="81">
        <f t="shared" si="209"/>
        <v>0</v>
      </c>
      <c r="I781" s="81">
        <v>0</v>
      </c>
      <c r="J781" s="81">
        <v>0</v>
      </c>
      <c r="K781" s="81">
        <v>0</v>
      </c>
      <c r="L781" s="81">
        <f>98.2-11-2.5-57.4-27.3</f>
        <v>0</v>
      </c>
      <c r="M781" s="81">
        <v>0</v>
      </c>
    </row>
    <row r="782" spans="1:13" ht="36" hidden="1" customHeight="1" x14ac:dyDescent="0.2">
      <c r="A782" s="119"/>
      <c r="B782" s="119"/>
      <c r="C782" s="119"/>
      <c r="D782" s="119"/>
      <c r="E782" s="119"/>
      <c r="F782" s="139"/>
      <c r="G782" s="79" t="s">
        <v>31</v>
      </c>
      <c r="H782" s="81">
        <f t="shared" si="209"/>
        <v>0</v>
      </c>
      <c r="I782" s="81">
        <v>0</v>
      </c>
      <c r="J782" s="81">
        <v>0</v>
      </c>
      <c r="K782" s="81">
        <v>0</v>
      </c>
      <c r="L782" s="81">
        <f>416.2-416.2</f>
        <v>0</v>
      </c>
      <c r="M782" s="81">
        <v>0</v>
      </c>
    </row>
    <row r="783" spans="1:13" ht="15.75" hidden="1" x14ac:dyDescent="0.2">
      <c r="A783" s="119"/>
      <c r="B783" s="119"/>
      <c r="C783" s="119"/>
      <c r="D783" s="119"/>
      <c r="E783" s="119"/>
      <c r="F783" s="139"/>
      <c r="G783" s="79" t="s">
        <v>32</v>
      </c>
      <c r="H783" s="81">
        <f t="shared" si="209"/>
        <v>0</v>
      </c>
      <c r="I783" s="81">
        <v>0</v>
      </c>
      <c r="J783" s="81">
        <v>0</v>
      </c>
      <c r="K783" s="81">
        <v>0</v>
      </c>
      <c r="L783" s="81">
        <v>0</v>
      </c>
      <c r="M783" s="81">
        <v>0</v>
      </c>
    </row>
    <row r="784" spans="1:13" ht="15.75" hidden="1" x14ac:dyDescent="0.2">
      <c r="A784" s="119"/>
      <c r="B784" s="119"/>
      <c r="C784" s="119"/>
      <c r="D784" s="119"/>
      <c r="E784" s="119"/>
      <c r="F784" s="139"/>
      <c r="G784" s="79" t="s">
        <v>33</v>
      </c>
      <c r="H784" s="81">
        <f t="shared" si="209"/>
        <v>0</v>
      </c>
      <c r="I784" s="81">
        <v>0</v>
      </c>
      <c r="J784" s="81">
        <v>0</v>
      </c>
      <c r="K784" s="81">
        <v>0</v>
      </c>
      <c r="L784" s="81">
        <v>0</v>
      </c>
      <c r="M784" s="81">
        <v>0</v>
      </c>
    </row>
    <row r="785" spans="1:13" ht="100.5" customHeight="1" x14ac:dyDescent="0.2">
      <c r="A785" s="86" t="s">
        <v>163</v>
      </c>
      <c r="B785" s="86"/>
      <c r="C785" s="86"/>
      <c r="D785" s="96"/>
      <c r="E785" s="86"/>
      <c r="F785" s="107"/>
      <c r="G785" s="24" t="s">
        <v>72</v>
      </c>
      <c r="H785" s="18">
        <f t="shared" ref="H785:M785" si="211">H786+H787+H788+H789+H790+H791+H792+H793+H795+H797+H799</f>
        <v>71929.2</v>
      </c>
      <c r="I785" s="18">
        <f t="shared" si="211"/>
        <v>69600</v>
      </c>
      <c r="J785" s="18">
        <f t="shared" si="211"/>
        <v>0</v>
      </c>
      <c r="K785" s="18">
        <f t="shared" si="211"/>
        <v>67613.399999999994</v>
      </c>
      <c r="L785" s="18">
        <f t="shared" si="211"/>
        <v>4315.8</v>
      </c>
      <c r="M785" s="18">
        <f t="shared" si="211"/>
        <v>0</v>
      </c>
    </row>
    <row r="786" spans="1:13" ht="18.600000000000001" customHeight="1" x14ac:dyDescent="0.2">
      <c r="A786" s="86"/>
      <c r="B786" s="86"/>
      <c r="C786" s="86"/>
      <c r="D786" s="96"/>
      <c r="E786" s="86"/>
      <c r="F786" s="107"/>
      <c r="G786" s="24" t="s">
        <v>0</v>
      </c>
      <c r="H786" s="19">
        <f>J786+K786+L786+M786</f>
        <v>0</v>
      </c>
      <c r="I786" s="19">
        <f>I801</f>
        <v>0</v>
      </c>
      <c r="J786" s="19">
        <f t="shared" ref="J786:M786" si="212">J801</f>
        <v>0</v>
      </c>
      <c r="K786" s="19">
        <f t="shared" si="212"/>
        <v>0</v>
      </c>
      <c r="L786" s="19">
        <f t="shared" si="212"/>
        <v>0</v>
      </c>
      <c r="M786" s="19">
        <f t="shared" si="212"/>
        <v>0</v>
      </c>
    </row>
    <row r="787" spans="1:13" ht="27.75" customHeight="1" x14ac:dyDescent="0.2">
      <c r="A787" s="86"/>
      <c r="B787" s="86"/>
      <c r="C787" s="86"/>
      <c r="D787" s="96"/>
      <c r="E787" s="86"/>
      <c r="F787" s="107"/>
      <c r="G787" s="24" t="s">
        <v>5</v>
      </c>
      <c r="H787" s="19">
        <f t="shared" ref="H787:H799" si="213">J787+K787+L787+M787</f>
        <v>0</v>
      </c>
      <c r="I787" s="19">
        <f t="shared" ref="I787:M793" si="214">I802</f>
        <v>0</v>
      </c>
      <c r="J787" s="19">
        <f t="shared" si="214"/>
        <v>0</v>
      </c>
      <c r="K787" s="19">
        <f t="shared" si="214"/>
        <v>0</v>
      </c>
      <c r="L787" s="19">
        <f t="shared" si="214"/>
        <v>0</v>
      </c>
      <c r="M787" s="19">
        <f t="shared" si="214"/>
        <v>0</v>
      </c>
    </row>
    <row r="788" spans="1:13" ht="15.75" customHeight="1" x14ac:dyDescent="0.2">
      <c r="A788" s="86"/>
      <c r="B788" s="86"/>
      <c r="C788" s="86"/>
      <c r="D788" s="96"/>
      <c r="E788" s="86"/>
      <c r="F788" s="107"/>
      <c r="G788" s="24" t="s">
        <v>1</v>
      </c>
      <c r="H788" s="19">
        <f t="shared" si="213"/>
        <v>0</v>
      </c>
      <c r="I788" s="19">
        <f t="shared" si="214"/>
        <v>0</v>
      </c>
      <c r="J788" s="19">
        <f t="shared" si="214"/>
        <v>0</v>
      </c>
      <c r="K788" s="19">
        <f t="shared" si="214"/>
        <v>0</v>
      </c>
      <c r="L788" s="19">
        <f t="shared" si="214"/>
        <v>0</v>
      </c>
      <c r="M788" s="19">
        <f t="shared" si="214"/>
        <v>0</v>
      </c>
    </row>
    <row r="789" spans="1:13" ht="15.75" customHeight="1" x14ac:dyDescent="0.2">
      <c r="A789" s="86"/>
      <c r="B789" s="86"/>
      <c r="C789" s="86"/>
      <c r="D789" s="96"/>
      <c r="E789" s="86"/>
      <c r="F789" s="107"/>
      <c r="G789" s="24" t="s">
        <v>2</v>
      </c>
      <c r="H789" s="19">
        <f t="shared" si="213"/>
        <v>0</v>
      </c>
      <c r="I789" s="19">
        <f t="shared" si="214"/>
        <v>0</v>
      </c>
      <c r="J789" s="19">
        <f t="shared" si="214"/>
        <v>0</v>
      </c>
      <c r="K789" s="19">
        <f t="shared" si="214"/>
        <v>0</v>
      </c>
      <c r="L789" s="19">
        <f t="shared" si="214"/>
        <v>0</v>
      </c>
      <c r="M789" s="19">
        <f t="shared" si="214"/>
        <v>0</v>
      </c>
    </row>
    <row r="790" spans="1:13" ht="15.75" customHeight="1" x14ac:dyDescent="0.2">
      <c r="A790" s="86"/>
      <c r="B790" s="86"/>
      <c r="C790" s="86"/>
      <c r="D790" s="96"/>
      <c r="E790" s="86"/>
      <c r="F790" s="107"/>
      <c r="G790" s="24" t="s">
        <v>3</v>
      </c>
      <c r="H790" s="19">
        <f t="shared" si="213"/>
        <v>0</v>
      </c>
      <c r="I790" s="19">
        <f t="shared" si="214"/>
        <v>0</v>
      </c>
      <c r="J790" s="19">
        <f t="shared" si="214"/>
        <v>0</v>
      </c>
      <c r="K790" s="19">
        <f t="shared" si="214"/>
        <v>0</v>
      </c>
      <c r="L790" s="19">
        <f t="shared" si="214"/>
        <v>0</v>
      </c>
      <c r="M790" s="19">
        <f t="shared" si="214"/>
        <v>0</v>
      </c>
    </row>
    <row r="791" spans="1:13" ht="15.75" customHeight="1" x14ac:dyDescent="0.2">
      <c r="A791" s="86"/>
      <c r="B791" s="86"/>
      <c r="C791" s="86"/>
      <c r="D791" s="96"/>
      <c r="E791" s="86"/>
      <c r="F791" s="107"/>
      <c r="G791" s="24" t="s">
        <v>4</v>
      </c>
      <c r="H791" s="19">
        <f t="shared" si="213"/>
        <v>0</v>
      </c>
      <c r="I791" s="19">
        <f t="shared" si="214"/>
        <v>0</v>
      </c>
      <c r="J791" s="19">
        <f t="shared" si="214"/>
        <v>0</v>
      </c>
      <c r="K791" s="19">
        <f t="shared" si="214"/>
        <v>0</v>
      </c>
      <c r="L791" s="19">
        <f t="shared" si="214"/>
        <v>0</v>
      </c>
      <c r="M791" s="19">
        <f t="shared" si="214"/>
        <v>0</v>
      </c>
    </row>
    <row r="792" spans="1:13" ht="15.75" customHeight="1" x14ac:dyDescent="0.2">
      <c r="A792" s="86"/>
      <c r="B792" s="86"/>
      <c r="C792" s="86"/>
      <c r="D792" s="96"/>
      <c r="E792" s="86"/>
      <c r="F792" s="107"/>
      <c r="G792" s="24" t="s">
        <v>23</v>
      </c>
      <c r="H792" s="19">
        <f>K792+L792</f>
        <v>25529.200000000001</v>
      </c>
      <c r="I792" s="19">
        <f t="shared" si="214"/>
        <v>23200</v>
      </c>
      <c r="J792" s="19">
        <f t="shared" si="214"/>
        <v>0</v>
      </c>
      <c r="K792" s="19">
        <f t="shared" si="214"/>
        <v>23997.4</v>
      </c>
      <c r="L792" s="19">
        <f t="shared" si="214"/>
        <v>1531.8</v>
      </c>
      <c r="M792" s="19">
        <f t="shared" si="214"/>
        <v>0</v>
      </c>
    </row>
    <row r="793" spans="1:13" ht="15.75" customHeight="1" x14ac:dyDescent="0.2">
      <c r="A793" s="86"/>
      <c r="B793" s="86"/>
      <c r="C793" s="86"/>
      <c r="D793" s="96"/>
      <c r="E793" s="86"/>
      <c r="F793" s="107"/>
      <c r="G793" s="24" t="s">
        <v>136</v>
      </c>
      <c r="H793" s="19">
        <f>H808</f>
        <v>23200</v>
      </c>
      <c r="I793" s="19">
        <f t="shared" si="214"/>
        <v>23200</v>
      </c>
      <c r="J793" s="19">
        <f t="shared" si="214"/>
        <v>0</v>
      </c>
      <c r="K793" s="19">
        <f>K808</f>
        <v>21808</v>
      </c>
      <c r="L793" s="19">
        <f>L808</f>
        <v>1392</v>
      </c>
      <c r="M793" s="19">
        <f t="shared" si="214"/>
        <v>0</v>
      </c>
    </row>
    <row r="794" spans="1:13" ht="33" customHeight="1" x14ac:dyDescent="0.2">
      <c r="A794" s="86"/>
      <c r="B794" s="86"/>
      <c r="C794" s="86"/>
      <c r="D794" s="96"/>
      <c r="E794" s="86"/>
      <c r="F794" s="107"/>
      <c r="G794" s="20" t="s">
        <v>80</v>
      </c>
      <c r="H794" s="28">
        <f t="shared" ref="H794:I794" si="215">H793</f>
        <v>23200</v>
      </c>
      <c r="I794" s="28">
        <f t="shared" si="215"/>
        <v>23200</v>
      </c>
      <c r="J794" s="28">
        <f>J793</f>
        <v>0</v>
      </c>
      <c r="K794" s="28">
        <f>K793</f>
        <v>21808</v>
      </c>
      <c r="L794" s="28">
        <f>L793</f>
        <v>1392</v>
      </c>
      <c r="M794" s="28">
        <f>M793</f>
        <v>0</v>
      </c>
    </row>
    <row r="795" spans="1:13" ht="37.5" customHeight="1" x14ac:dyDescent="0.2">
      <c r="A795" s="86"/>
      <c r="B795" s="86"/>
      <c r="C795" s="86"/>
      <c r="D795" s="96"/>
      <c r="E795" s="86"/>
      <c r="F795" s="107"/>
      <c r="G795" s="24" t="s">
        <v>170</v>
      </c>
      <c r="H795" s="19">
        <f t="shared" si="213"/>
        <v>23200</v>
      </c>
      <c r="I795" s="19">
        <f t="shared" ref="I795:M795" si="216">I810</f>
        <v>23200</v>
      </c>
      <c r="J795" s="19">
        <f t="shared" si="216"/>
        <v>0</v>
      </c>
      <c r="K795" s="19">
        <f t="shared" si="216"/>
        <v>21808</v>
      </c>
      <c r="L795" s="19">
        <f t="shared" si="216"/>
        <v>1392</v>
      </c>
      <c r="M795" s="19">
        <f t="shared" si="216"/>
        <v>0</v>
      </c>
    </row>
    <row r="796" spans="1:13" ht="31.5" customHeight="1" x14ac:dyDescent="0.2">
      <c r="A796" s="86"/>
      <c r="B796" s="86"/>
      <c r="C796" s="86"/>
      <c r="D796" s="96"/>
      <c r="E796" s="86"/>
      <c r="F796" s="107"/>
      <c r="G796" s="20" t="s">
        <v>80</v>
      </c>
      <c r="H796" s="28">
        <f t="shared" ref="H796:J796" si="217">H795</f>
        <v>23200</v>
      </c>
      <c r="I796" s="28">
        <f t="shared" si="217"/>
        <v>23200</v>
      </c>
      <c r="J796" s="28">
        <f t="shared" si="217"/>
        <v>0</v>
      </c>
      <c r="K796" s="28">
        <f>K795</f>
        <v>21808</v>
      </c>
      <c r="L796" s="28">
        <f>L795</f>
        <v>1392</v>
      </c>
      <c r="M796" s="28">
        <f>M795</f>
        <v>0</v>
      </c>
    </row>
    <row r="797" spans="1:13" ht="18" customHeight="1" x14ac:dyDescent="0.2">
      <c r="A797" s="86"/>
      <c r="B797" s="86"/>
      <c r="C797" s="86"/>
      <c r="D797" s="96"/>
      <c r="E797" s="86"/>
      <c r="F797" s="107"/>
      <c r="G797" s="24" t="s">
        <v>32</v>
      </c>
      <c r="H797" s="19">
        <f t="shared" si="213"/>
        <v>0</v>
      </c>
      <c r="I797" s="19">
        <f>I812</f>
        <v>0</v>
      </c>
      <c r="J797" s="19">
        <f>J812</f>
        <v>0</v>
      </c>
      <c r="K797" s="19">
        <f>K812</f>
        <v>0</v>
      </c>
      <c r="L797" s="19">
        <f>L812</f>
        <v>0</v>
      </c>
      <c r="M797" s="19">
        <f>M812</f>
        <v>0</v>
      </c>
    </row>
    <row r="798" spans="1:13" ht="18.75" customHeight="1" x14ac:dyDescent="0.2">
      <c r="A798" s="86"/>
      <c r="B798" s="86"/>
      <c r="C798" s="86"/>
      <c r="D798" s="96"/>
      <c r="E798" s="86"/>
      <c r="F798" s="107"/>
      <c r="G798" s="24" t="s">
        <v>33</v>
      </c>
      <c r="H798" s="19">
        <f t="shared" ref="H798" si="218">J798+K798+L798+M798</f>
        <v>0</v>
      </c>
      <c r="I798" s="19">
        <f t="shared" ref="I798:M798" si="219">I812</f>
        <v>0</v>
      </c>
      <c r="J798" s="19">
        <f t="shared" si="219"/>
        <v>0</v>
      </c>
      <c r="K798" s="19">
        <f t="shared" si="219"/>
        <v>0</v>
      </c>
      <c r="L798" s="19">
        <f>L813</f>
        <v>0</v>
      </c>
      <c r="M798" s="19">
        <f t="shared" si="219"/>
        <v>0</v>
      </c>
    </row>
    <row r="799" spans="1:13" ht="15.75" customHeight="1" x14ac:dyDescent="0.2">
      <c r="A799" s="86"/>
      <c r="B799" s="86"/>
      <c r="C799" s="86"/>
      <c r="D799" s="96"/>
      <c r="E799" s="86"/>
      <c r="F799" s="107"/>
      <c r="G799" s="24" t="s">
        <v>196</v>
      </c>
      <c r="H799" s="19">
        <f t="shared" si="213"/>
        <v>0</v>
      </c>
      <c r="I799" s="19">
        <f>I814</f>
        <v>0</v>
      </c>
      <c r="J799" s="19">
        <f>J814</f>
        <v>0</v>
      </c>
      <c r="K799" s="19">
        <f>K814</f>
        <v>0</v>
      </c>
      <c r="L799" s="19">
        <f>L814</f>
        <v>0</v>
      </c>
      <c r="M799" s="19">
        <f>M814</f>
        <v>0</v>
      </c>
    </row>
    <row r="800" spans="1:13" ht="15.75" customHeight="1" x14ac:dyDescent="0.2">
      <c r="A800" s="86" t="s">
        <v>162</v>
      </c>
      <c r="B800" s="86" t="s">
        <v>36</v>
      </c>
      <c r="C800" s="86" t="s">
        <v>112</v>
      </c>
      <c r="D800" s="108">
        <v>23200</v>
      </c>
      <c r="E800" s="87" t="s">
        <v>29</v>
      </c>
      <c r="F800" s="107" t="s">
        <v>171</v>
      </c>
      <c r="G800" s="24" t="s">
        <v>72</v>
      </c>
      <c r="H800" s="18">
        <f>H801+H802+H803+H804+H805+H806+H807+H808+H810+H812+H814</f>
        <v>71929.2</v>
      </c>
      <c r="I800" s="18">
        <f t="shared" ref="I800:M800" si="220">I801+I802+I803+I804+I805+I806+I807+I808+I810+I812+I814</f>
        <v>69600</v>
      </c>
      <c r="J800" s="18">
        <f t="shared" si="220"/>
        <v>0</v>
      </c>
      <c r="K800" s="18">
        <f t="shared" si="220"/>
        <v>67613.399999999994</v>
      </c>
      <c r="L800" s="18">
        <f t="shared" si="220"/>
        <v>4315.8</v>
      </c>
      <c r="M800" s="18">
        <f t="shared" si="220"/>
        <v>0</v>
      </c>
    </row>
    <row r="801" spans="1:34" ht="15.75" customHeight="1" x14ac:dyDescent="0.2">
      <c r="A801" s="86"/>
      <c r="B801" s="86"/>
      <c r="C801" s="86"/>
      <c r="D801" s="109"/>
      <c r="E801" s="88"/>
      <c r="F801" s="107"/>
      <c r="G801" s="24" t="s">
        <v>0</v>
      </c>
      <c r="H801" s="19">
        <f>J801+K801+L801</f>
        <v>0</v>
      </c>
      <c r="I801" s="19">
        <v>0</v>
      </c>
      <c r="J801" s="19">
        <v>0</v>
      </c>
      <c r="K801" s="19">
        <v>0</v>
      </c>
      <c r="L801" s="19">
        <v>0</v>
      </c>
      <c r="M801" s="19">
        <v>0</v>
      </c>
    </row>
    <row r="802" spans="1:34" ht="22.9" customHeight="1" x14ac:dyDescent="0.2">
      <c r="A802" s="86"/>
      <c r="B802" s="86"/>
      <c r="C802" s="86"/>
      <c r="D802" s="109"/>
      <c r="E802" s="88"/>
      <c r="F802" s="107"/>
      <c r="G802" s="24" t="s">
        <v>5</v>
      </c>
      <c r="H802" s="19">
        <f t="shared" ref="H802:H814" si="221">J802+K802+L802</f>
        <v>0</v>
      </c>
      <c r="I802" s="19">
        <v>0</v>
      </c>
      <c r="J802" s="19">
        <v>0</v>
      </c>
      <c r="K802" s="19">
        <v>0</v>
      </c>
      <c r="L802" s="19">
        <v>0</v>
      </c>
      <c r="M802" s="19">
        <v>0</v>
      </c>
    </row>
    <row r="803" spans="1:34" ht="25.5" customHeight="1" x14ac:dyDescent="0.2">
      <c r="A803" s="86"/>
      <c r="B803" s="86"/>
      <c r="C803" s="86"/>
      <c r="D803" s="109"/>
      <c r="E803" s="88"/>
      <c r="F803" s="107"/>
      <c r="G803" s="24" t="s">
        <v>1</v>
      </c>
      <c r="H803" s="19">
        <f t="shared" si="221"/>
        <v>0</v>
      </c>
      <c r="I803" s="19">
        <v>0</v>
      </c>
      <c r="J803" s="19">
        <v>0</v>
      </c>
      <c r="K803" s="19">
        <v>0</v>
      </c>
      <c r="L803" s="19">
        <v>0</v>
      </c>
      <c r="M803" s="19">
        <v>0</v>
      </c>
      <c r="AH803" s="57"/>
    </row>
    <row r="804" spans="1:34" ht="15.75" x14ac:dyDescent="0.25">
      <c r="A804" s="86"/>
      <c r="B804" s="86"/>
      <c r="C804" s="86"/>
      <c r="D804" s="109"/>
      <c r="E804" s="88"/>
      <c r="F804" s="107"/>
      <c r="G804" s="24" t="s">
        <v>2</v>
      </c>
      <c r="H804" s="19">
        <f t="shared" si="221"/>
        <v>0</v>
      </c>
      <c r="I804" s="19">
        <v>0</v>
      </c>
      <c r="J804" s="19">
        <v>0</v>
      </c>
      <c r="K804" s="29">
        <v>0</v>
      </c>
      <c r="L804" s="29">
        <v>0</v>
      </c>
      <c r="M804" s="19">
        <v>0</v>
      </c>
    </row>
    <row r="805" spans="1:34" ht="15.75" x14ac:dyDescent="0.2">
      <c r="A805" s="86"/>
      <c r="B805" s="86"/>
      <c r="C805" s="86"/>
      <c r="D805" s="109"/>
      <c r="E805" s="88"/>
      <c r="F805" s="107"/>
      <c r="G805" s="24" t="s">
        <v>3</v>
      </c>
      <c r="H805" s="18">
        <f t="shared" si="221"/>
        <v>0</v>
      </c>
      <c r="I805" s="19">
        <v>0</v>
      </c>
      <c r="J805" s="18">
        <v>0</v>
      </c>
      <c r="K805" s="58">
        <v>0</v>
      </c>
      <c r="L805" s="19">
        <v>0</v>
      </c>
      <c r="M805" s="19">
        <v>0</v>
      </c>
    </row>
    <row r="806" spans="1:34" ht="15.75" x14ac:dyDescent="0.2">
      <c r="A806" s="86"/>
      <c r="B806" s="86"/>
      <c r="C806" s="86"/>
      <c r="D806" s="109"/>
      <c r="E806" s="88"/>
      <c r="F806" s="107"/>
      <c r="G806" s="24" t="s">
        <v>4</v>
      </c>
      <c r="H806" s="18">
        <f t="shared" si="221"/>
        <v>0</v>
      </c>
      <c r="I806" s="18">
        <v>0</v>
      </c>
      <c r="J806" s="18">
        <v>0</v>
      </c>
      <c r="K806" s="18">
        <v>0</v>
      </c>
      <c r="L806" s="18">
        <v>0</v>
      </c>
      <c r="M806" s="19">
        <v>0</v>
      </c>
    </row>
    <row r="807" spans="1:34" ht="15.75" x14ac:dyDescent="0.2">
      <c r="A807" s="86"/>
      <c r="B807" s="86"/>
      <c r="C807" s="86"/>
      <c r="D807" s="109"/>
      <c r="E807" s="88"/>
      <c r="F807" s="107"/>
      <c r="G807" s="24" t="s">
        <v>23</v>
      </c>
      <c r="H807" s="19">
        <f t="shared" si="221"/>
        <v>25529.200000000001</v>
      </c>
      <c r="I807" s="19">
        <v>23200</v>
      </c>
      <c r="J807" s="19">
        <v>0</v>
      </c>
      <c r="K807" s="19">
        <v>23997.4</v>
      </c>
      <c r="L807" s="19">
        <v>1531.8</v>
      </c>
      <c r="M807" s="19">
        <v>0</v>
      </c>
    </row>
    <row r="808" spans="1:34" ht="15.75" x14ac:dyDescent="0.2">
      <c r="A808" s="86"/>
      <c r="B808" s="86"/>
      <c r="C808" s="86"/>
      <c r="D808" s="109"/>
      <c r="E808" s="88"/>
      <c r="F808" s="107"/>
      <c r="G808" s="24" t="s">
        <v>136</v>
      </c>
      <c r="H808" s="19">
        <f t="shared" si="221"/>
        <v>23200</v>
      </c>
      <c r="I808" s="19">
        <v>23200</v>
      </c>
      <c r="J808" s="19">
        <v>0</v>
      </c>
      <c r="K808" s="19">
        <v>21808</v>
      </c>
      <c r="L808" s="19">
        <v>1392</v>
      </c>
      <c r="M808" s="19">
        <v>0</v>
      </c>
    </row>
    <row r="809" spans="1:34" s="32" customFormat="1" ht="45" x14ac:dyDescent="0.2">
      <c r="A809" s="86"/>
      <c r="B809" s="86"/>
      <c r="C809" s="86"/>
      <c r="D809" s="109"/>
      <c r="E809" s="88"/>
      <c r="F809" s="107"/>
      <c r="G809" s="20" t="s">
        <v>80</v>
      </c>
      <c r="H809" s="28">
        <f>H808</f>
        <v>23200</v>
      </c>
      <c r="I809" s="28">
        <f t="shared" ref="I809:M809" si="222">I808</f>
        <v>23200</v>
      </c>
      <c r="J809" s="28">
        <f t="shared" si="222"/>
        <v>0</v>
      </c>
      <c r="K809" s="28">
        <f t="shared" si="222"/>
        <v>21808</v>
      </c>
      <c r="L809" s="28">
        <f t="shared" si="222"/>
        <v>1392</v>
      </c>
      <c r="M809" s="28">
        <f t="shared" si="222"/>
        <v>0</v>
      </c>
    </row>
    <row r="810" spans="1:34" s="32" customFormat="1" ht="15.75" x14ac:dyDescent="0.2">
      <c r="A810" s="86"/>
      <c r="B810" s="86"/>
      <c r="C810" s="86"/>
      <c r="D810" s="109"/>
      <c r="E810" s="88"/>
      <c r="F810" s="107"/>
      <c r="G810" s="24" t="s">
        <v>170</v>
      </c>
      <c r="H810" s="19">
        <f t="shared" si="221"/>
        <v>23200</v>
      </c>
      <c r="I810" s="19">
        <f>I811</f>
        <v>23200</v>
      </c>
      <c r="J810" s="19">
        <v>0</v>
      </c>
      <c r="K810" s="19">
        <f>K811</f>
        <v>21808</v>
      </c>
      <c r="L810" s="19">
        <f>L811</f>
        <v>1392</v>
      </c>
      <c r="M810" s="19">
        <v>0</v>
      </c>
    </row>
    <row r="811" spans="1:34" s="32" customFormat="1" ht="45" x14ac:dyDescent="0.2">
      <c r="A811" s="86"/>
      <c r="B811" s="86"/>
      <c r="C811" s="86"/>
      <c r="D811" s="109"/>
      <c r="E811" s="88"/>
      <c r="F811" s="107"/>
      <c r="G811" s="20" t="s">
        <v>80</v>
      </c>
      <c r="H811" s="28">
        <f t="shared" si="221"/>
        <v>23200</v>
      </c>
      <c r="I811" s="28">
        <f>H811</f>
        <v>23200</v>
      </c>
      <c r="J811" s="28">
        <v>0</v>
      </c>
      <c r="K811" s="28">
        <v>21808</v>
      </c>
      <c r="L811" s="28">
        <v>1392</v>
      </c>
      <c r="M811" s="28">
        <v>0</v>
      </c>
    </row>
    <row r="812" spans="1:34" s="32" customFormat="1" ht="15.75" x14ac:dyDescent="0.2">
      <c r="A812" s="86"/>
      <c r="B812" s="86"/>
      <c r="C812" s="86"/>
      <c r="D812" s="109"/>
      <c r="E812" s="88"/>
      <c r="F812" s="107"/>
      <c r="G812" s="24" t="s">
        <v>32</v>
      </c>
      <c r="H812" s="19">
        <f t="shared" si="221"/>
        <v>0</v>
      </c>
      <c r="I812" s="19">
        <v>0</v>
      </c>
      <c r="J812" s="19">
        <v>0</v>
      </c>
      <c r="K812" s="19">
        <v>0</v>
      </c>
      <c r="L812" s="19">
        <v>0</v>
      </c>
      <c r="M812" s="19">
        <v>0</v>
      </c>
    </row>
    <row r="813" spans="1:34" s="32" customFormat="1" ht="15.75" x14ac:dyDescent="0.2">
      <c r="A813" s="86"/>
      <c r="B813" s="86"/>
      <c r="C813" s="86"/>
      <c r="D813" s="109"/>
      <c r="E813" s="88"/>
      <c r="F813" s="107"/>
      <c r="G813" s="24" t="s">
        <v>33</v>
      </c>
      <c r="H813" s="1">
        <f t="shared" ref="H813" si="223">J813+K813+L813</f>
        <v>0</v>
      </c>
      <c r="I813" s="1">
        <v>0</v>
      </c>
      <c r="J813" s="1">
        <v>0</v>
      </c>
      <c r="K813" s="1">
        <v>0</v>
      </c>
      <c r="L813" s="1">
        <v>0</v>
      </c>
      <c r="M813" s="1">
        <v>0</v>
      </c>
    </row>
    <row r="814" spans="1:34" s="32" customFormat="1" ht="15.75" x14ac:dyDescent="0.2">
      <c r="A814" s="86"/>
      <c r="B814" s="86"/>
      <c r="C814" s="86"/>
      <c r="D814" s="110"/>
      <c r="E814" s="89"/>
      <c r="F814" s="107"/>
      <c r="G814" s="24" t="s">
        <v>196</v>
      </c>
      <c r="H814" s="1">
        <f t="shared" si="221"/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</row>
    <row r="815" spans="1:34" s="32" customFormat="1" ht="15.75" x14ac:dyDescent="0.2">
      <c r="A815" s="116" t="s">
        <v>73</v>
      </c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8"/>
    </row>
    <row r="816" spans="1:34" s="32" customFormat="1" ht="104.25" customHeight="1" x14ac:dyDescent="0.2">
      <c r="A816" s="93" t="s">
        <v>48</v>
      </c>
      <c r="B816" s="87"/>
      <c r="C816" s="87"/>
      <c r="D816" s="87"/>
      <c r="E816" s="87"/>
      <c r="F816" s="87"/>
      <c r="G816" s="16" t="s">
        <v>61</v>
      </c>
      <c r="H816" s="18">
        <f>H817+H818+H819+H820+H821+H822+H823+H824+H825+H826+H827+H828</f>
        <v>539281</v>
      </c>
      <c r="I816" s="18">
        <f t="shared" ref="I816:M816" si="224">I817+I818+I819+I820+I821+I822</f>
        <v>951</v>
      </c>
      <c r="J816" s="18">
        <f t="shared" si="224"/>
        <v>0</v>
      </c>
      <c r="K816" s="18">
        <f t="shared" si="224"/>
        <v>0</v>
      </c>
      <c r="L816" s="18">
        <f>L817+L818+L819+L820+L821+L822+L823+L824+L825+L826+L827+L828</f>
        <v>510381</v>
      </c>
      <c r="M816" s="59">
        <f t="shared" si="224"/>
        <v>0</v>
      </c>
    </row>
    <row r="817" spans="1:13" s="32" customFormat="1" ht="15.75" x14ac:dyDescent="0.2">
      <c r="A817" s="94"/>
      <c r="B817" s="88"/>
      <c r="C817" s="88"/>
      <c r="D817" s="88"/>
      <c r="E817" s="88"/>
      <c r="F817" s="88"/>
      <c r="G817" s="16" t="s">
        <v>0</v>
      </c>
      <c r="H817" s="19">
        <f t="shared" ref="H817:H822" si="225">J817+K817+L817+M817</f>
        <v>0</v>
      </c>
      <c r="I817" s="19">
        <f t="shared" ref="I817:M820" si="226">I830</f>
        <v>0</v>
      </c>
      <c r="J817" s="19">
        <f t="shared" si="226"/>
        <v>0</v>
      </c>
      <c r="K817" s="19">
        <f t="shared" si="226"/>
        <v>0</v>
      </c>
      <c r="L817" s="19">
        <f t="shared" si="226"/>
        <v>0</v>
      </c>
      <c r="M817" s="1">
        <f t="shared" si="226"/>
        <v>0</v>
      </c>
    </row>
    <row r="818" spans="1:13" s="32" customFormat="1" ht="15.75" x14ac:dyDescent="0.2">
      <c r="A818" s="94"/>
      <c r="B818" s="88"/>
      <c r="C818" s="88"/>
      <c r="D818" s="88"/>
      <c r="E818" s="88"/>
      <c r="F818" s="88"/>
      <c r="G818" s="16" t="s">
        <v>5</v>
      </c>
      <c r="H818" s="19">
        <f t="shared" si="225"/>
        <v>0</v>
      </c>
      <c r="I818" s="19">
        <f t="shared" si="226"/>
        <v>0</v>
      </c>
      <c r="J818" s="19">
        <f t="shared" si="226"/>
        <v>0</v>
      </c>
      <c r="K818" s="19">
        <f t="shared" si="226"/>
        <v>0</v>
      </c>
      <c r="L818" s="19">
        <f t="shared" si="226"/>
        <v>0</v>
      </c>
      <c r="M818" s="1">
        <f t="shared" si="226"/>
        <v>0</v>
      </c>
    </row>
    <row r="819" spans="1:13" s="32" customFormat="1" ht="15.75" x14ac:dyDescent="0.2">
      <c r="A819" s="94"/>
      <c r="B819" s="88"/>
      <c r="C819" s="88"/>
      <c r="D819" s="88"/>
      <c r="E819" s="88"/>
      <c r="F819" s="88"/>
      <c r="G819" s="16" t="s">
        <v>1</v>
      </c>
      <c r="H819" s="19">
        <f t="shared" si="225"/>
        <v>347.6</v>
      </c>
      <c r="I819" s="19">
        <f t="shared" si="226"/>
        <v>347.6</v>
      </c>
      <c r="J819" s="19">
        <f t="shared" si="226"/>
        <v>0</v>
      </c>
      <c r="K819" s="19">
        <f t="shared" si="226"/>
        <v>0</v>
      </c>
      <c r="L819" s="19">
        <f t="shared" si="226"/>
        <v>347.6</v>
      </c>
      <c r="M819" s="1">
        <f t="shared" si="226"/>
        <v>0</v>
      </c>
    </row>
    <row r="820" spans="1:13" s="32" customFormat="1" ht="15.75" x14ac:dyDescent="0.2">
      <c r="A820" s="94"/>
      <c r="B820" s="88"/>
      <c r="C820" s="88"/>
      <c r="D820" s="88"/>
      <c r="E820" s="88"/>
      <c r="F820" s="88"/>
      <c r="G820" s="16" t="s">
        <v>2</v>
      </c>
      <c r="H820" s="19">
        <f t="shared" si="225"/>
        <v>589.4</v>
      </c>
      <c r="I820" s="19">
        <f t="shared" si="226"/>
        <v>589.4</v>
      </c>
      <c r="J820" s="19">
        <f t="shared" si="226"/>
        <v>0</v>
      </c>
      <c r="K820" s="19">
        <f t="shared" si="226"/>
        <v>0</v>
      </c>
      <c r="L820" s="19">
        <f t="shared" si="226"/>
        <v>589.4</v>
      </c>
      <c r="M820" s="1">
        <f t="shared" si="226"/>
        <v>0</v>
      </c>
    </row>
    <row r="821" spans="1:13" s="32" customFormat="1" ht="15.75" x14ac:dyDescent="0.2">
      <c r="A821" s="94"/>
      <c r="B821" s="88"/>
      <c r="C821" s="88"/>
      <c r="D821" s="88"/>
      <c r="E821" s="88"/>
      <c r="F821" s="88"/>
      <c r="G821" s="16" t="s">
        <v>3</v>
      </c>
      <c r="H821" s="19">
        <f t="shared" si="225"/>
        <v>14</v>
      </c>
      <c r="I821" s="19">
        <f t="shared" ref="I821:K825" si="227">I834</f>
        <v>14</v>
      </c>
      <c r="J821" s="19">
        <f t="shared" si="227"/>
        <v>0</v>
      </c>
      <c r="K821" s="19">
        <f t="shared" si="227"/>
        <v>0</v>
      </c>
      <c r="L821" s="19">
        <f>L834+L847</f>
        <v>14</v>
      </c>
      <c r="M821" s="1">
        <f t="shared" ref="M821:M826" si="228">M834</f>
        <v>0</v>
      </c>
    </row>
    <row r="822" spans="1:13" s="32" customFormat="1" ht="15.75" x14ac:dyDescent="0.2">
      <c r="A822" s="94"/>
      <c r="B822" s="88"/>
      <c r="C822" s="88"/>
      <c r="D822" s="88"/>
      <c r="E822" s="88"/>
      <c r="F822" s="88"/>
      <c r="G822" s="16" t="s">
        <v>4</v>
      </c>
      <c r="H822" s="19">
        <f t="shared" si="225"/>
        <v>0</v>
      </c>
      <c r="I822" s="19">
        <f t="shared" si="227"/>
        <v>0</v>
      </c>
      <c r="J822" s="19">
        <f t="shared" si="227"/>
        <v>0</v>
      </c>
      <c r="K822" s="19">
        <f t="shared" si="227"/>
        <v>0</v>
      </c>
      <c r="L822" s="19">
        <f>L835+L848</f>
        <v>0</v>
      </c>
      <c r="M822" s="1">
        <f t="shared" si="228"/>
        <v>0</v>
      </c>
    </row>
    <row r="823" spans="1:13" s="32" customFormat="1" ht="15.75" x14ac:dyDescent="0.2">
      <c r="A823" s="94"/>
      <c r="B823" s="88"/>
      <c r="C823" s="88"/>
      <c r="D823" s="88"/>
      <c r="E823" s="88"/>
      <c r="F823" s="88"/>
      <c r="G823" s="16" t="s">
        <v>23</v>
      </c>
      <c r="H823" s="19">
        <f>L823</f>
        <v>31350</v>
      </c>
      <c r="I823" s="19">
        <f t="shared" si="227"/>
        <v>0</v>
      </c>
      <c r="J823" s="19">
        <f t="shared" si="227"/>
        <v>0</v>
      </c>
      <c r="K823" s="19">
        <f t="shared" si="227"/>
        <v>0</v>
      </c>
      <c r="L823" s="19">
        <f>L836+L849</f>
        <v>31350</v>
      </c>
      <c r="M823" s="1">
        <f t="shared" si="228"/>
        <v>0</v>
      </c>
    </row>
    <row r="824" spans="1:13" s="32" customFormat="1" ht="15.75" x14ac:dyDescent="0.2">
      <c r="A824" s="94"/>
      <c r="B824" s="88"/>
      <c r="C824" s="88"/>
      <c r="D824" s="88"/>
      <c r="E824" s="88"/>
      <c r="F824" s="88"/>
      <c r="G824" s="16" t="s">
        <v>30</v>
      </c>
      <c r="H824" s="19">
        <f>L824</f>
        <v>75522.2</v>
      </c>
      <c r="I824" s="19">
        <f t="shared" si="227"/>
        <v>0</v>
      </c>
      <c r="J824" s="19">
        <f t="shared" si="227"/>
        <v>0</v>
      </c>
      <c r="K824" s="19">
        <f t="shared" si="227"/>
        <v>0</v>
      </c>
      <c r="L824" s="19">
        <f>L837+L850</f>
        <v>75522.2</v>
      </c>
      <c r="M824" s="1">
        <f t="shared" si="228"/>
        <v>0</v>
      </c>
    </row>
    <row r="825" spans="1:13" s="32" customFormat="1" ht="15.75" x14ac:dyDescent="0.25">
      <c r="A825" s="94"/>
      <c r="B825" s="88"/>
      <c r="C825" s="88"/>
      <c r="D825" s="88"/>
      <c r="E825" s="88"/>
      <c r="F825" s="88"/>
      <c r="G825" s="24" t="s">
        <v>170</v>
      </c>
      <c r="H825" s="8">
        <f>H838+H851+H864</f>
        <v>134519.79999999999</v>
      </c>
      <c r="I825" s="8">
        <f>I838+I851+I864</f>
        <v>0</v>
      </c>
      <c r="J825" s="8">
        <f t="shared" si="227"/>
        <v>0</v>
      </c>
      <c r="K825" s="8">
        <f t="shared" si="227"/>
        <v>0</v>
      </c>
      <c r="L825" s="8">
        <f>L838+L851+L864</f>
        <v>134519.79999999999</v>
      </c>
      <c r="M825" s="60">
        <f t="shared" si="228"/>
        <v>0</v>
      </c>
    </row>
    <row r="826" spans="1:13" s="32" customFormat="1" ht="15.75" x14ac:dyDescent="0.25">
      <c r="A826" s="94"/>
      <c r="B826" s="88"/>
      <c r="C826" s="88"/>
      <c r="D826" s="88"/>
      <c r="E826" s="88"/>
      <c r="F826" s="88"/>
      <c r="G826" s="16" t="s">
        <v>32</v>
      </c>
      <c r="H826" s="8">
        <f>H839+H852+H865</f>
        <v>88464</v>
      </c>
      <c r="I826" s="19">
        <f>I839+I865</f>
        <v>28900</v>
      </c>
      <c r="J826" s="19">
        <f>J865</f>
        <v>28900</v>
      </c>
      <c r="K826" s="19">
        <f>K839+K852+K865</f>
        <v>0</v>
      </c>
      <c r="L826" s="19">
        <f>L839+L852+L865</f>
        <v>59564</v>
      </c>
      <c r="M826" s="1">
        <f t="shared" si="228"/>
        <v>0</v>
      </c>
    </row>
    <row r="827" spans="1:13" s="32" customFormat="1" ht="15.75" x14ac:dyDescent="0.2">
      <c r="A827" s="94"/>
      <c r="B827" s="88"/>
      <c r="C827" s="88"/>
      <c r="D827" s="88"/>
      <c r="E827" s="88"/>
      <c r="F827" s="88"/>
      <c r="G827" s="16" t="s">
        <v>33</v>
      </c>
      <c r="H827" s="19">
        <f>L827</f>
        <v>89346</v>
      </c>
      <c r="I827" s="19">
        <f t="shared" ref="I827:M828" si="229">I841</f>
        <v>0</v>
      </c>
      <c r="J827" s="19">
        <f t="shared" si="229"/>
        <v>0</v>
      </c>
      <c r="K827" s="19">
        <f t="shared" si="229"/>
        <v>0</v>
      </c>
      <c r="L827" s="19">
        <f>L841+L853</f>
        <v>89346</v>
      </c>
      <c r="M827" s="1">
        <f t="shared" si="229"/>
        <v>0</v>
      </c>
    </row>
    <row r="828" spans="1:13" s="32" customFormat="1" ht="15.75" x14ac:dyDescent="0.2">
      <c r="A828" s="95"/>
      <c r="B828" s="89"/>
      <c r="C828" s="89"/>
      <c r="D828" s="89"/>
      <c r="E828" s="89"/>
      <c r="F828" s="89"/>
      <c r="G828" s="16" t="s">
        <v>196</v>
      </c>
      <c r="H828" s="19">
        <f>L828</f>
        <v>119128</v>
      </c>
      <c r="I828" s="19">
        <f t="shared" si="229"/>
        <v>0</v>
      </c>
      <c r="J828" s="19">
        <f t="shared" si="229"/>
        <v>0</v>
      </c>
      <c r="K828" s="19">
        <f t="shared" si="229"/>
        <v>0</v>
      </c>
      <c r="L828" s="19">
        <f>L854</f>
        <v>119128</v>
      </c>
      <c r="M828" s="1"/>
    </row>
    <row r="829" spans="1:13" s="32" customFormat="1" ht="105.75" customHeight="1" x14ac:dyDescent="0.2">
      <c r="A829" s="93" t="s">
        <v>50</v>
      </c>
      <c r="B829" s="93" t="s">
        <v>36</v>
      </c>
      <c r="C829" s="93" t="s">
        <v>26</v>
      </c>
      <c r="D829" s="93">
        <v>951</v>
      </c>
      <c r="E829" s="93" t="s">
        <v>29</v>
      </c>
      <c r="F829" s="93" t="s">
        <v>66</v>
      </c>
      <c r="G829" s="24" t="s">
        <v>71</v>
      </c>
      <c r="H829" s="18">
        <f>H830+H831+H832+H833+H834+H835+H836</f>
        <v>951</v>
      </c>
      <c r="I829" s="18">
        <f>I830+I831+I832+I833+I834+I835</f>
        <v>951</v>
      </c>
      <c r="J829" s="18">
        <f>J830+J831+J832+J833+J834+J835</f>
        <v>0</v>
      </c>
      <c r="K829" s="18">
        <v>0</v>
      </c>
      <c r="L829" s="18">
        <f>L830+L831+L832+L833+L834+L835+L836</f>
        <v>951</v>
      </c>
      <c r="M829" s="59">
        <v>0</v>
      </c>
    </row>
    <row r="830" spans="1:13" s="32" customFormat="1" ht="15.75" x14ac:dyDescent="0.2">
      <c r="A830" s="94"/>
      <c r="B830" s="94"/>
      <c r="C830" s="94"/>
      <c r="D830" s="94"/>
      <c r="E830" s="94"/>
      <c r="F830" s="94"/>
      <c r="G830" s="24" t="s">
        <v>0</v>
      </c>
      <c r="H830" s="19">
        <v>0</v>
      </c>
      <c r="I830" s="19">
        <v>0</v>
      </c>
      <c r="J830" s="19">
        <v>0</v>
      </c>
      <c r="K830" s="19">
        <v>0</v>
      </c>
      <c r="L830" s="19">
        <v>0</v>
      </c>
      <c r="M830" s="1">
        <v>0</v>
      </c>
    </row>
    <row r="831" spans="1:13" s="32" customFormat="1" ht="15.75" x14ac:dyDescent="0.2">
      <c r="A831" s="94"/>
      <c r="B831" s="94"/>
      <c r="C831" s="94"/>
      <c r="D831" s="94"/>
      <c r="E831" s="94"/>
      <c r="F831" s="94"/>
      <c r="G831" s="24" t="s">
        <v>5</v>
      </c>
      <c r="H831" s="19">
        <v>0</v>
      </c>
      <c r="I831" s="19">
        <v>0</v>
      </c>
      <c r="J831" s="19">
        <v>0</v>
      </c>
      <c r="K831" s="19">
        <v>0</v>
      </c>
      <c r="L831" s="19">
        <v>0</v>
      </c>
      <c r="M831" s="1">
        <v>0</v>
      </c>
    </row>
    <row r="832" spans="1:13" s="32" customFormat="1" ht="15.75" x14ac:dyDescent="0.2">
      <c r="A832" s="94"/>
      <c r="B832" s="94"/>
      <c r="C832" s="94"/>
      <c r="D832" s="94"/>
      <c r="E832" s="94"/>
      <c r="F832" s="94"/>
      <c r="G832" s="24" t="s">
        <v>1</v>
      </c>
      <c r="H832" s="19">
        <f>K832+J832+L832+M832</f>
        <v>347.6</v>
      </c>
      <c r="I832" s="19">
        <v>347.6</v>
      </c>
      <c r="J832" s="19">
        <v>0</v>
      </c>
      <c r="K832" s="19">
        <v>0</v>
      </c>
      <c r="L832" s="19">
        <v>347.6</v>
      </c>
      <c r="M832" s="1">
        <v>0</v>
      </c>
    </row>
    <row r="833" spans="1:13" s="32" customFormat="1" ht="15.75" x14ac:dyDescent="0.2">
      <c r="A833" s="94"/>
      <c r="B833" s="94"/>
      <c r="C833" s="94"/>
      <c r="D833" s="94"/>
      <c r="E833" s="94"/>
      <c r="F833" s="94"/>
      <c r="G833" s="24" t="s">
        <v>2</v>
      </c>
      <c r="H833" s="19">
        <f>L833</f>
        <v>589.4</v>
      </c>
      <c r="I833" s="19">
        <v>589.4</v>
      </c>
      <c r="J833" s="19">
        <v>0</v>
      </c>
      <c r="K833" s="19">
        <v>0</v>
      </c>
      <c r="L833" s="19">
        <v>589.4</v>
      </c>
      <c r="M833" s="1">
        <v>0</v>
      </c>
    </row>
    <row r="834" spans="1:13" s="32" customFormat="1" ht="15.75" x14ac:dyDescent="0.2">
      <c r="A834" s="94"/>
      <c r="B834" s="94"/>
      <c r="C834" s="94"/>
      <c r="D834" s="94"/>
      <c r="E834" s="94"/>
      <c r="F834" s="94"/>
      <c r="G834" s="24" t="s">
        <v>3</v>
      </c>
      <c r="H834" s="19">
        <f>L834</f>
        <v>14</v>
      </c>
      <c r="I834" s="19">
        <v>14</v>
      </c>
      <c r="J834" s="19">
        <v>0</v>
      </c>
      <c r="K834" s="19">
        <v>0</v>
      </c>
      <c r="L834" s="19">
        <v>14</v>
      </c>
      <c r="M834" s="1">
        <v>0</v>
      </c>
    </row>
    <row r="835" spans="1:13" s="32" customFormat="1" ht="15.75" x14ac:dyDescent="0.2">
      <c r="A835" s="94"/>
      <c r="B835" s="94"/>
      <c r="C835" s="94"/>
      <c r="D835" s="94"/>
      <c r="E835" s="94"/>
      <c r="F835" s="94"/>
      <c r="G835" s="24" t="s">
        <v>4</v>
      </c>
      <c r="H835" s="19">
        <f>L835</f>
        <v>0</v>
      </c>
      <c r="I835" s="19">
        <v>0</v>
      </c>
      <c r="J835" s="19">
        <v>0</v>
      </c>
      <c r="K835" s="19">
        <v>0</v>
      </c>
      <c r="L835" s="19">
        <v>0</v>
      </c>
      <c r="M835" s="1">
        <v>0</v>
      </c>
    </row>
    <row r="836" spans="1:13" s="32" customFormat="1" ht="15.75" x14ac:dyDescent="0.2">
      <c r="A836" s="94"/>
      <c r="B836" s="94"/>
      <c r="C836" s="94"/>
      <c r="D836" s="94"/>
      <c r="E836" s="94"/>
      <c r="F836" s="94"/>
      <c r="G836" s="24" t="s">
        <v>23</v>
      </c>
      <c r="H836" s="19">
        <v>0</v>
      </c>
      <c r="I836" s="19">
        <v>0</v>
      </c>
      <c r="J836" s="19">
        <v>0</v>
      </c>
      <c r="K836" s="19">
        <v>0</v>
      </c>
      <c r="L836" s="19">
        <v>0</v>
      </c>
      <c r="M836" s="1">
        <v>0</v>
      </c>
    </row>
    <row r="837" spans="1:13" s="32" customFormat="1" ht="15.75" x14ac:dyDescent="0.2">
      <c r="A837" s="94"/>
      <c r="B837" s="94"/>
      <c r="C837" s="94"/>
      <c r="D837" s="94"/>
      <c r="E837" s="94"/>
      <c r="F837" s="94"/>
      <c r="G837" s="24" t="s">
        <v>30</v>
      </c>
      <c r="H837" s="19">
        <f>L837</f>
        <v>0</v>
      </c>
      <c r="I837" s="19">
        <v>0</v>
      </c>
      <c r="J837" s="19">
        <v>0</v>
      </c>
      <c r="K837" s="19">
        <v>0</v>
      </c>
      <c r="L837" s="19">
        <v>0</v>
      </c>
      <c r="M837" s="1">
        <v>0</v>
      </c>
    </row>
    <row r="838" spans="1:13" s="32" customFormat="1" ht="15.75" x14ac:dyDescent="0.2">
      <c r="A838" s="94"/>
      <c r="B838" s="94"/>
      <c r="C838" s="94"/>
      <c r="D838" s="94"/>
      <c r="E838" s="94"/>
      <c r="F838" s="94"/>
      <c r="G838" s="24" t="s">
        <v>31</v>
      </c>
      <c r="H838" s="1">
        <v>0</v>
      </c>
      <c r="I838" s="1">
        <v>0</v>
      </c>
      <c r="J838" s="1">
        <v>0</v>
      </c>
      <c r="K838" s="1">
        <v>0</v>
      </c>
      <c r="L838" s="1">
        <v>0</v>
      </c>
      <c r="M838" s="1">
        <v>0</v>
      </c>
    </row>
    <row r="839" spans="1:13" s="32" customFormat="1" ht="15.75" x14ac:dyDescent="0.2">
      <c r="A839" s="94"/>
      <c r="B839" s="94"/>
      <c r="C839" s="94"/>
      <c r="D839" s="94"/>
      <c r="E839" s="94"/>
      <c r="F839" s="94"/>
      <c r="G839" s="24" t="s">
        <v>32</v>
      </c>
      <c r="H839" s="1">
        <f>L839</f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</row>
    <row r="840" spans="1:13" s="32" customFormat="1" ht="15.75" x14ac:dyDescent="0.2">
      <c r="A840" s="94"/>
      <c r="B840" s="94"/>
      <c r="C840" s="94"/>
      <c r="D840" s="94"/>
      <c r="E840" s="94"/>
      <c r="F840" s="94"/>
      <c r="G840" s="24" t="s">
        <v>33</v>
      </c>
      <c r="H840" s="1">
        <v>0</v>
      </c>
      <c r="I840" s="1">
        <v>0</v>
      </c>
      <c r="J840" s="1">
        <v>0</v>
      </c>
      <c r="K840" s="1">
        <v>0</v>
      </c>
      <c r="L840" s="1">
        <v>0</v>
      </c>
      <c r="M840" s="1">
        <v>0</v>
      </c>
    </row>
    <row r="841" spans="1:13" s="32" customFormat="1" ht="15.75" x14ac:dyDescent="0.2">
      <c r="A841" s="95"/>
      <c r="B841" s="95"/>
      <c r="C841" s="95"/>
      <c r="D841" s="95"/>
      <c r="E841" s="95"/>
      <c r="F841" s="95"/>
      <c r="G841" s="24" t="s">
        <v>196</v>
      </c>
      <c r="H841" s="1">
        <v>0</v>
      </c>
      <c r="I841" s="1">
        <v>0</v>
      </c>
      <c r="J841" s="1">
        <v>0</v>
      </c>
      <c r="K841" s="1">
        <v>0</v>
      </c>
      <c r="L841" s="1">
        <v>0</v>
      </c>
      <c r="M841" s="1">
        <v>0</v>
      </c>
    </row>
    <row r="842" spans="1:13" s="32" customFormat="1" ht="109.5" customHeight="1" x14ac:dyDescent="0.2">
      <c r="A842" s="93" t="s">
        <v>180</v>
      </c>
      <c r="B842" s="93" t="s">
        <v>182</v>
      </c>
      <c r="C842" s="93" t="s">
        <v>184</v>
      </c>
      <c r="D842" s="104">
        <v>1729536</v>
      </c>
      <c r="E842" s="93" t="s">
        <v>29</v>
      </c>
      <c r="F842" s="93" t="s">
        <v>181</v>
      </c>
      <c r="G842" s="24" t="s">
        <v>71</v>
      </c>
      <c r="H842" s="18">
        <f>H849+H850+H851+H852+H853+H854</f>
        <v>509430</v>
      </c>
      <c r="I842" s="18">
        <f>I843+I844+I845+I846+I847+I848</f>
        <v>0</v>
      </c>
      <c r="J842" s="18">
        <f>J843+J844+J845+J846+J847+J848</f>
        <v>0</v>
      </c>
      <c r="K842" s="18">
        <v>0</v>
      </c>
      <c r="L842" s="18">
        <f>L849+L850+L851+L852+L853+L854</f>
        <v>509430</v>
      </c>
      <c r="M842" s="59">
        <v>0</v>
      </c>
    </row>
    <row r="843" spans="1:13" s="32" customFormat="1" ht="15.75" x14ac:dyDescent="0.2">
      <c r="A843" s="94"/>
      <c r="B843" s="94"/>
      <c r="C843" s="94"/>
      <c r="D843" s="105"/>
      <c r="E843" s="94"/>
      <c r="F843" s="94"/>
      <c r="G843" s="24" t="s">
        <v>0</v>
      </c>
      <c r="H843" s="19">
        <v>0</v>
      </c>
      <c r="I843" s="19">
        <v>0</v>
      </c>
      <c r="J843" s="19">
        <v>0</v>
      </c>
      <c r="K843" s="19">
        <v>0</v>
      </c>
      <c r="L843" s="19">
        <v>0</v>
      </c>
      <c r="M843" s="1">
        <v>0</v>
      </c>
    </row>
    <row r="844" spans="1:13" s="32" customFormat="1" ht="15.75" x14ac:dyDescent="0.2">
      <c r="A844" s="94"/>
      <c r="B844" s="94"/>
      <c r="C844" s="94"/>
      <c r="D844" s="105"/>
      <c r="E844" s="94"/>
      <c r="F844" s="94"/>
      <c r="G844" s="24" t="s">
        <v>5</v>
      </c>
      <c r="H844" s="19">
        <v>0</v>
      </c>
      <c r="I844" s="19">
        <v>0</v>
      </c>
      <c r="J844" s="19">
        <v>0</v>
      </c>
      <c r="K844" s="19">
        <v>0</v>
      </c>
      <c r="L844" s="19">
        <v>0</v>
      </c>
      <c r="M844" s="1">
        <v>0</v>
      </c>
    </row>
    <row r="845" spans="1:13" s="32" customFormat="1" ht="15.75" x14ac:dyDescent="0.2">
      <c r="A845" s="94"/>
      <c r="B845" s="94"/>
      <c r="C845" s="94"/>
      <c r="D845" s="105"/>
      <c r="E845" s="94"/>
      <c r="F845" s="94"/>
      <c r="G845" s="24" t="s">
        <v>1</v>
      </c>
      <c r="H845" s="19">
        <f>K845+J845+L845+M845</f>
        <v>0</v>
      </c>
      <c r="I845" s="19">
        <v>0</v>
      </c>
      <c r="J845" s="19">
        <v>0</v>
      </c>
      <c r="K845" s="19">
        <v>0</v>
      </c>
      <c r="L845" s="19">
        <v>0</v>
      </c>
      <c r="M845" s="1">
        <v>0</v>
      </c>
    </row>
    <row r="846" spans="1:13" s="32" customFormat="1" ht="15.75" x14ac:dyDescent="0.2">
      <c r="A846" s="94"/>
      <c r="B846" s="94"/>
      <c r="C846" s="94"/>
      <c r="D846" s="105"/>
      <c r="E846" s="94"/>
      <c r="F846" s="94"/>
      <c r="G846" s="24" t="s">
        <v>2</v>
      </c>
      <c r="H846" s="19">
        <f t="shared" ref="H846:H854" si="230">L846</f>
        <v>0</v>
      </c>
      <c r="I846" s="19">
        <v>0</v>
      </c>
      <c r="J846" s="19">
        <v>0</v>
      </c>
      <c r="K846" s="19">
        <v>0</v>
      </c>
      <c r="L846" s="19">
        <v>0</v>
      </c>
      <c r="M846" s="1">
        <v>0</v>
      </c>
    </row>
    <row r="847" spans="1:13" s="32" customFormat="1" ht="15.75" x14ac:dyDescent="0.2">
      <c r="A847" s="94"/>
      <c r="B847" s="94"/>
      <c r="C847" s="94"/>
      <c r="D847" s="105"/>
      <c r="E847" s="94"/>
      <c r="F847" s="94"/>
      <c r="G847" s="24" t="s">
        <v>3</v>
      </c>
      <c r="H847" s="19">
        <f t="shared" si="230"/>
        <v>0</v>
      </c>
      <c r="I847" s="19">
        <v>0</v>
      </c>
      <c r="J847" s="19">
        <v>0</v>
      </c>
      <c r="K847" s="19">
        <v>0</v>
      </c>
      <c r="L847" s="19">
        <v>0</v>
      </c>
      <c r="M847" s="1">
        <v>0</v>
      </c>
    </row>
    <row r="848" spans="1:13" s="32" customFormat="1" ht="15.75" x14ac:dyDescent="0.2">
      <c r="A848" s="94"/>
      <c r="B848" s="94"/>
      <c r="C848" s="94"/>
      <c r="D848" s="105"/>
      <c r="E848" s="94"/>
      <c r="F848" s="94"/>
      <c r="G848" s="24" t="s">
        <v>4</v>
      </c>
      <c r="H848" s="19">
        <f t="shared" si="230"/>
        <v>0</v>
      </c>
      <c r="I848" s="19">
        <v>0</v>
      </c>
      <c r="J848" s="19">
        <v>0</v>
      </c>
      <c r="K848" s="19">
        <v>0</v>
      </c>
      <c r="L848" s="19">
        <v>0</v>
      </c>
      <c r="M848" s="1">
        <v>0</v>
      </c>
    </row>
    <row r="849" spans="1:31" s="32" customFormat="1" ht="15.75" x14ac:dyDescent="0.2">
      <c r="A849" s="94"/>
      <c r="B849" s="94"/>
      <c r="C849" s="94"/>
      <c r="D849" s="105"/>
      <c r="E849" s="94"/>
      <c r="F849" s="94"/>
      <c r="G849" s="24" t="s">
        <v>23</v>
      </c>
      <c r="H849" s="19">
        <f t="shared" si="230"/>
        <v>31350</v>
      </c>
      <c r="I849" s="19">
        <v>0</v>
      </c>
      <c r="J849" s="19">
        <v>0</v>
      </c>
      <c r="K849" s="19">
        <v>0</v>
      </c>
      <c r="L849" s="19">
        <v>31350</v>
      </c>
      <c r="M849" s="1">
        <v>0</v>
      </c>
    </row>
    <row r="850" spans="1:31" s="32" customFormat="1" ht="15.75" x14ac:dyDescent="0.2">
      <c r="A850" s="94"/>
      <c r="B850" s="94"/>
      <c r="C850" s="94"/>
      <c r="D850" s="105"/>
      <c r="E850" s="94"/>
      <c r="F850" s="94"/>
      <c r="G850" s="24" t="s">
        <v>30</v>
      </c>
      <c r="H850" s="19">
        <f t="shared" si="230"/>
        <v>75522.2</v>
      </c>
      <c r="I850" s="19">
        <v>0</v>
      </c>
      <c r="J850" s="19">
        <v>0</v>
      </c>
      <c r="K850" s="19">
        <v>0</v>
      </c>
      <c r="L850" s="19">
        <v>75522.2</v>
      </c>
      <c r="M850" s="1">
        <v>0</v>
      </c>
    </row>
    <row r="851" spans="1:31" s="32" customFormat="1" ht="15.75" x14ac:dyDescent="0.25">
      <c r="A851" s="94"/>
      <c r="B851" s="94"/>
      <c r="C851" s="94"/>
      <c r="D851" s="105"/>
      <c r="E851" s="94"/>
      <c r="F851" s="94"/>
      <c r="G851" s="24" t="s">
        <v>31</v>
      </c>
      <c r="H851" s="8">
        <f t="shared" si="230"/>
        <v>134519.79999999999</v>
      </c>
      <c r="I851" s="60">
        <v>0</v>
      </c>
      <c r="J851" s="60">
        <v>0</v>
      </c>
      <c r="K851" s="60">
        <v>0</v>
      </c>
      <c r="L851" s="8">
        <v>134519.79999999999</v>
      </c>
      <c r="M851" s="60">
        <v>0</v>
      </c>
    </row>
    <row r="852" spans="1:31" s="32" customFormat="1" ht="15.75" x14ac:dyDescent="0.25">
      <c r="A852" s="94"/>
      <c r="B852" s="94"/>
      <c r="C852" s="94"/>
      <c r="D852" s="105"/>
      <c r="E852" s="94"/>
      <c r="F852" s="94"/>
      <c r="G852" s="24" t="s">
        <v>32</v>
      </c>
      <c r="H852" s="8">
        <f t="shared" si="230"/>
        <v>59564</v>
      </c>
      <c r="I852" s="60">
        <v>0</v>
      </c>
      <c r="J852" s="60">
        <v>0</v>
      </c>
      <c r="K852" s="60">
        <v>0</v>
      </c>
      <c r="L852" s="85">
        <v>59564</v>
      </c>
      <c r="M852" s="1">
        <v>0</v>
      </c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  <c r="AC852" s="61"/>
      <c r="AD852" s="61"/>
      <c r="AE852" s="61"/>
    </row>
    <row r="853" spans="1:31" s="32" customFormat="1" ht="15.75" x14ac:dyDescent="0.25">
      <c r="A853" s="94"/>
      <c r="B853" s="94"/>
      <c r="C853" s="94"/>
      <c r="D853" s="105"/>
      <c r="E853" s="94"/>
      <c r="F853" s="94"/>
      <c r="G853" s="24" t="s">
        <v>33</v>
      </c>
      <c r="H853" s="8">
        <f t="shared" si="230"/>
        <v>89346</v>
      </c>
      <c r="I853" s="60">
        <v>0</v>
      </c>
      <c r="J853" s="60">
        <v>0</v>
      </c>
      <c r="K853" s="60">
        <v>0</v>
      </c>
      <c r="L853" s="85">
        <v>89346</v>
      </c>
      <c r="M853" s="60">
        <v>0</v>
      </c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  <c r="AC853" s="61"/>
      <c r="AD853" s="61"/>
      <c r="AE853" s="61"/>
    </row>
    <row r="854" spans="1:31" s="32" customFormat="1" ht="15.75" x14ac:dyDescent="0.25">
      <c r="A854" s="95"/>
      <c r="B854" s="95"/>
      <c r="C854" s="95"/>
      <c r="D854" s="106"/>
      <c r="E854" s="95"/>
      <c r="F854" s="95"/>
      <c r="G854" s="24" t="s">
        <v>196</v>
      </c>
      <c r="H854" s="8">
        <f t="shared" si="230"/>
        <v>119128</v>
      </c>
      <c r="I854" s="60">
        <v>0</v>
      </c>
      <c r="J854" s="60">
        <v>0</v>
      </c>
      <c r="K854" s="60">
        <v>0</v>
      </c>
      <c r="L854" s="85">
        <v>119128</v>
      </c>
      <c r="M854" s="60">
        <v>0</v>
      </c>
    </row>
    <row r="855" spans="1:31" s="32" customFormat="1" ht="24" customHeight="1" x14ac:dyDescent="0.2">
      <c r="A855" s="86" t="s">
        <v>222</v>
      </c>
      <c r="B855" s="86" t="s">
        <v>167</v>
      </c>
      <c r="C855" s="86" t="s">
        <v>193</v>
      </c>
      <c r="D855" s="96">
        <v>28900</v>
      </c>
      <c r="E855" s="86" t="s">
        <v>29</v>
      </c>
      <c r="F855" s="86" t="s">
        <v>194</v>
      </c>
      <c r="G855" s="24" t="s">
        <v>71</v>
      </c>
      <c r="H855" s="18">
        <f>H862+H863+H864+H865+H867</f>
        <v>28900</v>
      </c>
      <c r="I855" s="18">
        <f>I862+I863+I864+I865+I867</f>
        <v>28900</v>
      </c>
      <c r="J855" s="18">
        <f t="shared" ref="J855:L855" si="231">J862+J863+J864+J865+J867</f>
        <v>28900</v>
      </c>
      <c r="K855" s="18">
        <f t="shared" si="231"/>
        <v>0</v>
      </c>
      <c r="L855" s="18">
        <f t="shared" si="231"/>
        <v>0</v>
      </c>
      <c r="M855" s="59">
        <v>0</v>
      </c>
    </row>
    <row r="856" spans="1:31" s="32" customFormat="1" ht="15.75" x14ac:dyDescent="0.2">
      <c r="A856" s="86"/>
      <c r="B856" s="86"/>
      <c r="C856" s="86"/>
      <c r="D856" s="96"/>
      <c r="E856" s="86"/>
      <c r="F856" s="86"/>
      <c r="G856" s="24" t="s">
        <v>0</v>
      </c>
      <c r="H856" s="19">
        <v>0</v>
      </c>
      <c r="I856" s="19">
        <v>0</v>
      </c>
      <c r="J856" s="19">
        <v>0</v>
      </c>
      <c r="K856" s="19">
        <v>0</v>
      </c>
      <c r="L856" s="19">
        <v>0</v>
      </c>
      <c r="M856" s="1">
        <v>0</v>
      </c>
    </row>
    <row r="857" spans="1:31" s="32" customFormat="1" ht="15.75" x14ac:dyDescent="0.2">
      <c r="A857" s="86"/>
      <c r="B857" s="86"/>
      <c r="C857" s="86"/>
      <c r="D857" s="96"/>
      <c r="E857" s="86"/>
      <c r="F857" s="86"/>
      <c r="G857" s="24" t="s">
        <v>5</v>
      </c>
      <c r="H857" s="19">
        <v>0</v>
      </c>
      <c r="I857" s="19">
        <v>0</v>
      </c>
      <c r="J857" s="19">
        <v>0</v>
      </c>
      <c r="K857" s="19">
        <v>0</v>
      </c>
      <c r="L857" s="19">
        <v>0</v>
      </c>
      <c r="M857" s="1">
        <v>0</v>
      </c>
    </row>
    <row r="858" spans="1:31" ht="15.75" x14ac:dyDescent="0.2">
      <c r="A858" s="86"/>
      <c r="B858" s="86"/>
      <c r="C858" s="86"/>
      <c r="D858" s="96"/>
      <c r="E858" s="86"/>
      <c r="F858" s="86"/>
      <c r="G858" s="24" t="s">
        <v>1</v>
      </c>
      <c r="H858" s="19">
        <f>K858+J858+L858+M858</f>
        <v>0</v>
      </c>
      <c r="I858" s="19">
        <v>0</v>
      </c>
      <c r="J858" s="19">
        <v>0</v>
      </c>
      <c r="K858" s="19">
        <v>0</v>
      </c>
      <c r="L858" s="19">
        <v>0</v>
      </c>
      <c r="M858" s="1">
        <v>0</v>
      </c>
    </row>
    <row r="859" spans="1:31" ht="15.75" customHeight="1" x14ac:dyDescent="0.2">
      <c r="A859" s="86"/>
      <c r="B859" s="86"/>
      <c r="C859" s="86"/>
      <c r="D859" s="96"/>
      <c r="E859" s="86"/>
      <c r="F859" s="86"/>
      <c r="G859" s="24" t="s">
        <v>2</v>
      </c>
      <c r="H859" s="19">
        <f t="shared" ref="H859:H867" si="232">L859</f>
        <v>0</v>
      </c>
      <c r="I859" s="19">
        <v>0</v>
      </c>
      <c r="J859" s="19">
        <v>0</v>
      </c>
      <c r="K859" s="19">
        <v>0</v>
      </c>
      <c r="L859" s="19">
        <v>0</v>
      </c>
      <c r="M859" s="1">
        <v>0</v>
      </c>
    </row>
    <row r="860" spans="1:31" ht="15.75" customHeight="1" x14ac:dyDescent="0.2">
      <c r="A860" s="86"/>
      <c r="B860" s="86"/>
      <c r="C860" s="86"/>
      <c r="D860" s="96"/>
      <c r="E860" s="86"/>
      <c r="F860" s="86"/>
      <c r="G860" s="24" t="s">
        <v>3</v>
      </c>
      <c r="H860" s="19">
        <f t="shared" si="232"/>
        <v>0</v>
      </c>
      <c r="I860" s="19">
        <v>0</v>
      </c>
      <c r="J860" s="19">
        <v>0</v>
      </c>
      <c r="K860" s="19">
        <v>0</v>
      </c>
      <c r="L860" s="19">
        <v>0</v>
      </c>
      <c r="M860" s="1">
        <v>0</v>
      </c>
    </row>
    <row r="861" spans="1:31" ht="15.75" x14ac:dyDescent="0.2">
      <c r="A861" s="86"/>
      <c r="B861" s="86"/>
      <c r="C861" s="86"/>
      <c r="D861" s="96"/>
      <c r="E861" s="86"/>
      <c r="F861" s="86"/>
      <c r="G861" s="24" t="s">
        <v>4</v>
      </c>
      <c r="H861" s="19">
        <f t="shared" si="232"/>
        <v>0</v>
      </c>
      <c r="I861" s="19">
        <v>0</v>
      </c>
      <c r="J861" s="19">
        <v>0</v>
      </c>
      <c r="K861" s="19">
        <v>0</v>
      </c>
      <c r="L861" s="19">
        <v>0</v>
      </c>
      <c r="M861" s="1">
        <v>0</v>
      </c>
    </row>
    <row r="862" spans="1:31" ht="15.75" x14ac:dyDescent="0.2">
      <c r="A862" s="86"/>
      <c r="B862" s="86"/>
      <c r="C862" s="86"/>
      <c r="D862" s="96"/>
      <c r="E862" s="86"/>
      <c r="F862" s="86"/>
      <c r="G862" s="24" t="s">
        <v>23</v>
      </c>
      <c r="H862" s="19">
        <f t="shared" si="232"/>
        <v>0</v>
      </c>
      <c r="I862" s="19">
        <v>0</v>
      </c>
      <c r="J862" s="19">
        <v>0</v>
      </c>
      <c r="K862" s="19">
        <v>0</v>
      </c>
      <c r="L862" s="19">
        <v>0</v>
      </c>
      <c r="M862" s="1">
        <v>0</v>
      </c>
    </row>
    <row r="863" spans="1:31" ht="15.75" x14ac:dyDescent="0.2">
      <c r="A863" s="86"/>
      <c r="B863" s="86"/>
      <c r="C863" s="86"/>
      <c r="D863" s="96"/>
      <c r="E863" s="86"/>
      <c r="F863" s="86"/>
      <c r="G863" s="24" t="s">
        <v>30</v>
      </c>
      <c r="H863" s="19">
        <f t="shared" si="232"/>
        <v>0</v>
      </c>
      <c r="I863" s="19">
        <v>0</v>
      </c>
      <c r="J863" s="19">
        <v>0</v>
      </c>
      <c r="K863" s="19">
        <v>0</v>
      </c>
      <c r="L863" s="19">
        <v>0</v>
      </c>
      <c r="M863" s="1">
        <v>0</v>
      </c>
    </row>
    <row r="864" spans="1:31" ht="15.75" x14ac:dyDescent="0.25">
      <c r="A864" s="86"/>
      <c r="B864" s="86"/>
      <c r="C864" s="86"/>
      <c r="D864" s="96"/>
      <c r="E864" s="86"/>
      <c r="F864" s="86"/>
      <c r="G864" s="24" t="s">
        <v>31</v>
      </c>
      <c r="H864" s="8">
        <f t="shared" si="232"/>
        <v>0</v>
      </c>
      <c r="I864" s="60">
        <f>H864</f>
        <v>0</v>
      </c>
      <c r="J864" s="60">
        <v>0</v>
      </c>
      <c r="K864" s="60">
        <v>0</v>
      </c>
      <c r="L864" s="8">
        <v>0</v>
      </c>
      <c r="M864" s="60">
        <v>0</v>
      </c>
    </row>
    <row r="865" spans="1:13" ht="15.75" x14ac:dyDescent="0.25">
      <c r="A865" s="86"/>
      <c r="B865" s="86"/>
      <c r="C865" s="86"/>
      <c r="D865" s="96"/>
      <c r="E865" s="86"/>
      <c r="F865" s="86"/>
      <c r="G865" s="24" t="s">
        <v>32</v>
      </c>
      <c r="H865" s="8">
        <f>I865</f>
        <v>28900</v>
      </c>
      <c r="I865" s="8">
        <f>J865</f>
        <v>28900</v>
      </c>
      <c r="J865" s="85">
        <v>28900</v>
      </c>
      <c r="K865" s="84">
        <v>0</v>
      </c>
      <c r="L865" s="8">
        <v>0</v>
      </c>
      <c r="M865" s="60">
        <v>0</v>
      </c>
    </row>
    <row r="866" spans="1:13" ht="15.75" x14ac:dyDescent="0.25">
      <c r="A866" s="86"/>
      <c r="B866" s="86"/>
      <c r="C866" s="86"/>
      <c r="D866" s="96"/>
      <c r="E866" s="86"/>
      <c r="F866" s="86"/>
      <c r="G866" s="24" t="s">
        <v>33</v>
      </c>
      <c r="H866" s="8">
        <f t="shared" ref="H866" si="233">L866</f>
        <v>0</v>
      </c>
      <c r="I866" s="60">
        <v>0</v>
      </c>
      <c r="J866" s="60">
        <v>0</v>
      </c>
      <c r="K866" s="60">
        <v>0</v>
      </c>
      <c r="L866" s="8">
        <v>0</v>
      </c>
      <c r="M866" s="60">
        <v>0</v>
      </c>
    </row>
    <row r="867" spans="1:13" ht="15.75" x14ac:dyDescent="0.25">
      <c r="A867" s="86"/>
      <c r="B867" s="86"/>
      <c r="C867" s="86"/>
      <c r="D867" s="96"/>
      <c r="E867" s="86"/>
      <c r="F867" s="86"/>
      <c r="G867" s="24" t="s">
        <v>196</v>
      </c>
      <c r="H867" s="8">
        <f t="shared" si="232"/>
        <v>0</v>
      </c>
      <c r="I867" s="60">
        <v>0</v>
      </c>
      <c r="J867" s="60">
        <v>0</v>
      </c>
      <c r="K867" s="60">
        <v>0</v>
      </c>
      <c r="L867" s="8">
        <v>0</v>
      </c>
      <c r="M867" s="60">
        <v>0</v>
      </c>
    </row>
    <row r="868" spans="1:13" ht="15.75" x14ac:dyDescent="0.25">
      <c r="A868" s="62" t="s">
        <v>208</v>
      </c>
      <c r="B868" s="62"/>
      <c r="C868" s="62"/>
      <c r="D868" s="63"/>
      <c r="E868" s="64"/>
      <c r="F868" s="64"/>
      <c r="G868" s="65"/>
      <c r="H868" s="66"/>
      <c r="I868" s="67"/>
      <c r="J868" s="67"/>
      <c r="K868" s="67"/>
      <c r="L868" s="66"/>
      <c r="M868" s="67"/>
    </row>
    <row r="869" spans="1:13" x14ac:dyDescent="0.2">
      <c r="A869" s="103"/>
      <c r="B869" s="103"/>
      <c r="C869" s="103"/>
      <c r="D869" s="103"/>
      <c r="E869" s="103"/>
      <c r="F869" s="103"/>
      <c r="G869" s="103"/>
      <c r="H869" s="103"/>
      <c r="I869" s="103"/>
      <c r="J869" s="103"/>
      <c r="K869" s="103"/>
      <c r="L869" s="103"/>
      <c r="M869" s="103"/>
    </row>
    <row r="870" spans="1:13" ht="49.5" customHeight="1" x14ac:dyDescent="0.2">
      <c r="A870" s="103"/>
      <c r="B870" s="103"/>
      <c r="C870" s="103"/>
      <c r="D870" s="103"/>
      <c r="E870" s="103"/>
      <c r="F870" s="103"/>
      <c r="G870" s="103"/>
      <c r="H870" s="103"/>
      <c r="I870" s="103"/>
      <c r="J870" s="103"/>
      <c r="K870" s="103"/>
      <c r="L870" s="103"/>
      <c r="M870" s="103"/>
    </row>
    <row r="871" spans="1:13" x14ac:dyDescent="0.2">
      <c r="A871" s="103"/>
      <c r="B871" s="103"/>
      <c r="C871" s="103"/>
      <c r="D871" s="103"/>
      <c r="E871" s="103"/>
      <c r="F871" s="103"/>
      <c r="G871" s="103"/>
      <c r="H871" s="103"/>
      <c r="I871" s="103"/>
      <c r="J871" s="103"/>
      <c r="K871" s="103"/>
      <c r="L871" s="103"/>
      <c r="M871" s="103"/>
    </row>
    <row r="872" spans="1:13" x14ac:dyDescent="0.2">
      <c r="A872" s="103"/>
      <c r="B872" s="103"/>
      <c r="C872" s="103"/>
      <c r="D872" s="103"/>
      <c r="E872" s="103"/>
      <c r="F872" s="103"/>
      <c r="G872" s="103"/>
      <c r="H872" s="103"/>
      <c r="I872" s="103"/>
      <c r="J872" s="103"/>
      <c r="K872" s="103"/>
      <c r="L872" s="103"/>
      <c r="M872" s="103"/>
    </row>
    <row r="873" spans="1:13" x14ac:dyDescent="0.2">
      <c r="A873" s="103"/>
      <c r="B873" s="103"/>
      <c r="C873" s="103"/>
      <c r="D873" s="103"/>
      <c r="E873" s="103"/>
      <c r="F873" s="103"/>
      <c r="G873" s="103"/>
      <c r="H873" s="103"/>
      <c r="I873" s="103"/>
      <c r="J873" s="103"/>
      <c r="K873" s="103"/>
      <c r="L873" s="103"/>
      <c r="M873" s="103"/>
    </row>
    <row r="874" spans="1:13" ht="15.75" x14ac:dyDescent="0.2">
      <c r="A874" s="61"/>
      <c r="B874" s="61"/>
      <c r="C874" s="61"/>
      <c r="D874" s="61"/>
      <c r="E874" s="61"/>
      <c r="F874" s="61"/>
      <c r="G874" s="61"/>
      <c r="H874" s="68"/>
      <c r="I874" s="68"/>
      <c r="J874" s="68"/>
      <c r="K874" s="68"/>
      <c r="L874" s="68"/>
      <c r="M874" s="61"/>
    </row>
    <row r="875" spans="1:13" ht="15.75" x14ac:dyDescent="0.2">
      <c r="A875" s="103"/>
      <c r="B875" s="103"/>
      <c r="C875" s="103"/>
      <c r="D875" s="103"/>
      <c r="E875" s="103"/>
      <c r="F875" s="103"/>
      <c r="G875" s="65"/>
      <c r="H875" s="69"/>
      <c r="I875" s="69"/>
      <c r="J875" s="69"/>
      <c r="K875" s="69"/>
      <c r="L875" s="69"/>
      <c r="M875" s="65"/>
    </row>
    <row r="876" spans="1:13" ht="15.75" x14ac:dyDescent="0.2">
      <c r="A876" s="103"/>
      <c r="B876" s="103"/>
      <c r="C876" s="103"/>
      <c r="D876" s="103"/>
      <c r="E876" s="103"/>
      <c r="F876" s="103"/>
      <c r="G876" s="65"/>
      <c r="H876" s="69"/>
      <c r="I876" s="69"/>
      <c r="J876" s="69"/>
      <c r="K876" s="69"/>
      <c r="L876" s="69"/>
      <c r="M876" s="65"/>
    </row>
    <row r="877" spans="1:13" ht="15.75" x14ac:dyDescent="0.2">
      <c r="A877" s="103"/>
      <c r="B877" s="103"/>
      <c r="C877" s="103"/>
      <c r="D877" s="103"/>
      <c r="E877" s="103"/>
      <c r="F877" s="103"/>
      <c r="G877" s="65"/>
      <c r="H877" s="69"/>
      <c r="I877" s="69"/>
      <c r="J877" s="69"/>
      <c r="K877" s="69"/>
      <c r="L877" s="69"/>
      <c r="M877" s="65"/>
    </row>
    <row r="878" spans="1:13" ht="15.75" x14ac:dyDescent="0.2">
      <c r="A878" s="103"/>
      <c r="B878" s="103"/>
      <c r="C878" s="103"/>
      <c r="D878" s="103"/>
      <c r="E878" s="103"/>
      <c r="F878" s="103"/>
      <c r="G878" s="65"/>
      <c r="H878" s="69"/>
      <c r="I878" s="69"/>
      <c r="J878" s="69"/>
      <c r="K878" s="69"/>
      <c r="L878" s="69"/>
      <c r="M878" s="69"/>
    </row>
    <row r="879" spans="1:13" ht="15.75" x14ac:dyDescent="0.2">
      <c r="A879" s="103"/>
      <c r="B879" s="103"/>
      <c r="C879" s="103"/>
      <c r="D879" s="103"/>
      <c r="E879" s="103"/>
      <c r="F879" s="103"/>
      <c r="G879" s="65"/>
      <c r="H879" s="69"/>
      <c r="I879" s="69"/>
      <c r="J879" s="69"/>
      <c r="K879" s="69"/>
      <c r="L879" s="69"/>
      <c r="M879" s="65"/>
    </row>
    <row r="880" spans="1:13" ht="15.75" x14ac:dyDescent="0.2">
      <c r="A880" s="103"/>
      <c r="B880" s="103"/>
      <c r="C880" s="103"/>
      <c r="D880" s="103"/>
      <c r="E880" s="103"/>
      <c r="F880" s="103"/>
      <c r="G880" s="65"/>
      <c r="H880" s="69"/>
      <c r="I880" s="69"/>
      <c r="J880" s="69"/>
      <c r="K880" s="69"/>
      <c r="L880" s="69"/>
      <c r="M880" s="65"/>
    </row>
    <row r="881" spans="1:13" ht="15.75" x14ac:dyDescent="0.2">
      <c r="A881" s="103"/>
      <c r="B881" s="103"/>
      <c r="C881" s="103"/>
      <c r="D881" s="103"/>
      <c r="E881" s="103"/>
      <c r="F881" s="103"/>
      <c r="G881" s="65"/>
      <c r="H881" s="69"/>
      <c r="I881" s="69"/>
      <c r="J881" s="69"/>
      <c r="K881" s="69"/>
      <c r="L881" s="69"/>
      <c r="M881" s="65"/>
    </row>
    <row r="882" spans="1:13" x14ac:dyDescent="0.2">
      <c r="A882" s="32"/>
      <c r="B882" s="32"/>
      <c r="C882" s="32"/>
      <c r="D882" s="32"/>
      <c r="E882" s="32"/>
      <c r="F882" s="32"/>
      <c r="G882" s="32"/>
      <c r="H882" s="70"/>
      <c r="I882" s="70"/>
      <c r="J882" s="70"/>
      <c r="K882" s="70"/>
      <c r="L882" s="70"/>
      <c r="M882" s="32"/>
    </row>
    <row r="883" spans="1:13" x14ac:dyDescent="0.2">
      <c r="A883" s="32"/>
      <c r="B883" s="32"/>
      <c r="C883" s="32"/>
      <c r="D883" s="32"/>
      <c r="E883" s="32"/>
      <c r="F883" s="32"/>
      <c r="G883" s="32"/>
      <c r="H883" s="70"/>
      <c r="I883" s="70"/>
      <c r="J883" s="70"/>
      <c r="K883" s="70"/>
      <c r="L883" s="70"/>
      <c r="M883" s="32"/>
    </row>
  </sheetData>
  <mergeCells count="417">
    <mergeCell ref="A682:A694"/>
    <mergeCell ref="B682:B694"/>
    <mergeCell ref="C682:C694"/>
    <mergeCell ref="D682:D694"/>
    <mergeCell ref="E682:E694"/>
    <mergeCell ref="F682:F694"/>
    <mergeCell ref="E344:E355"/>
    <mergeCell ref="E356:E367"/>
    <mergeCell ref="A590:A602"/>
    <mergeCell ref="B590:B602"/>
    <mergeCell ref="A577:A589"/>
    <mergeCell ref="B577:B589"/>
    <mergeCell ref="D512:D524"/>
    <mergeCell ref="E512:E524"/>
    <mergeCell ref="A669:A681"/>
    <mergeCell ref="B669:B681"/>
    <mergeCell ref="C669:C681"/>
    <mergeCell ref="D669:D681"/>
    <mergeCell ref="E669:E681"/>
    <mergeCell ref="A512:A524"/>
    <mergeCell ref="A525:A537"/>
    <mergeCell ref="A656:A668"/>
    <mergeCell ref="B656:B668"/>
    <mergeCell ref="C656:C668"/>
    <mergeCell ref="F77:F89"/>
    <mergeCell ref="A318:A330"/>
    <mergeCell ref="E420:E431"/>
    <mergeCell ref="E395:E406"/>
    <mergeCell ref="A420:A431"/>
    <mergeCell ref="F381:F394"/>
    <mergeCell ref="C344:C355"/>
    <mergeCell ref="A356:A367"/>
    <mergeCell ref="A407:A419"/>
    <mergeCell ref="E407:E419"/>
    <mergeCell ref="F407:F419"/>
    <mergeCell ref="A395:A406"/>
    <mergeCell ref="A381:A394"/>
    <mergeCell ref="B381:B394"/>
    <mergeCell ref="C381:C394"/>
    <mergeCell ref="E265:E278"/>
    <mergeCell ref="A104:A116"/>
    <mergeCell ref="B104:B116"/>
    <mergeCell ref="C104:C116"/>
    <mergeCell ref="B395:B406"/>
    <mergeCell ref="A368:A380"/>
    <mergeCell ref="B368:B380"/>
    <mergeCell ref="A90:A103"/>
    <mergeCell ref="B90:B103"/>
    <mergeCell ref="F63:F76"/>
    <mergeCell ref="A816:A828"/>
    <mergeCell ref="B816:B828"/>
    <mergeCell ref="C816:C828"/>
    <mergeCell ref="D816:D828"/>
    <mergeCell ref="E816:E828"/>
    <mergeCell ref="F816:F828"/>
    <mergeCell ref="F617:F629"/>
    <mergeCell ref="F499:F511"/>
    <mergeCell ref="E486:E498"/>
    <mergeCell ref="E577:E589"/>
    <mergeCell ref="B551:B563"/>
    <mergeCell ref="C551:C563"/>
    <mergeCell ref="D551:D563"/>
    <mergeCell ref="E551:E563"/>
    <mergeCell ref="C538:C550"/>
    <mergeCell ref="B617:B629"/>
    <mergeCell ref="D656:D668"/>
    <mergeCell ref="E617:E629"/>
    <mergeCell ref="E630:E642"/>
    <mergeCell ref="F773:F784"/>
    <mergeCell ref="C746:C760"/>
    <mergeCell ref="B734:B745"/>
    <mergeCell ref="B721:B733"/>
    <mergeCell ref="A8:A27"/>
    <mergeCell ref="B8:B27"/>
    <mergeCell ref="C8:C27"/>
    <mergeCell ref="D8:D27"/>
    <mergeCell ref="E8:E27"/>
    <mergeCell ref="F8:F27"/>
    <mergeCell ref="A29:A48"/>
    <mergeCell ref="B29:B48"/>
    <mergeCell ref="C29:C48"/>
    <mergeCell ref="D29:D48"/>
    <mergeCell ref="E29:E48"/>
    <mergeCell ref="F29:F48"/>
    <mergeCell ref="A28:M28"/>
    <mergeCell ref="F842:F854"/>
    <mergeCell ref="A871:M873"/>
    <mergeCell ref="A643:A655"/>
    <mergeCell ref="B643:B655"/>
    <mergeCell ref="C643:C655"/>
    <mergeCell ref="D643:D655"/>
    <mergeCell ref="E643:E655"/>
    <mergeCell ref="F643:F655"/>
    <mergeCell ref="F855:F867"/>
    <mergeCell ref="A800:A814"/>
    <mergeCell ref="A734:A745"/>
    <mergeCell ref="A708:A720"/>
    <mergeCell ref="A721:A733"/>
    <mergeCell ref="A746:A760"/>
    <mergeCell ref="B785:B799"/>
    <mergeCell ref="C785:C799"/>
    <mergeCell ref="D785:D799"/>
    <mergeCell ref="B800:B814"/>
    <mergeCell ref="A869:M870"/>
    <mergeCell ref="F785:F799"/>
    <mergeCell ref="D800:D814"/>
    <mergeCell ref="E800:E814"/>
    <mergeCell ref="E785:E799"/>
    <mergeCell ref="C800:C814"/>
    <mergeCell ref="C721:C733"/>
    <mergeCell ref="D721:D733"/>
    <mergeCell ref="E721:E733"/>
    <mergeCell ref="D761:D772"/>
    <mergeCell ref="E761:E772"/>
    <mergeCell ref="F761:F772"/>
    <mergeCell ref="C695:C707"/>
    <mergeCell ref="B746:B760"/>
    <mergeCell ref="D746:D760"/>
    <mergeCell ref="E746:E760"/>
    <mergeCell ref="B761:B772"/>
    <mergeCell ref="C761:C772"/>
    <mergeCell ref="E695:E707"/>
    <mergeCell ref="F708:F720"/>
    <mergeCell ref="B708:B720"/>
    <mergeCell ref="C708:C720"/>
    <mergeCell ref="D708:D720"/>
    <mergeCell ref="E708:E720"/>
    <mergeCell ref="D734:D745"/>
    <mergeCell ref="E734:E745"/>
    <mergeCell ref="B695:B707"/>
    <mergeCell ref="F695:F707"/>
    <mergeCell ref="D172:D184"/>
    <mergeCell ref="E172:E184"/>
    <mergeCell ref="A159:A171"/>
    <mergeCell ref="B159:B171"/>
    <mergeCell ref="E185:E197"/>
    <mergeCell ref="A117:A129"/>
    <mergeCell ref="A49:A62"/>
    <mergeCell ref="B49:B62"/>
    <mergeCell ref="C49:C62"/>
    <mergeCell ref="D49:D62"/>
    <mergeCell ref="E49:E62"/>
    <mergeCell ref="D117:D129"/>
    <mergeCell ref="B63:B76"/>
    <mergeCell ref="C63:C76"/>
    <mergeCell ref="D63:D76"/>
    <mergeCell ref="E63:E76"/>
    <mergeCell ref="A77:A89"/>
    <mergeCell ref="B77:B89"/>
    <mergeCell ref="C77:C89"/>
    <mergeCell ref="D77:D89"/>
    <mergeCell ref="E77:E89"/>
    <mergeCell ref="F49:F62"/>
    <mergeCell ref="A63:A76"/>
    <mergeCell ref="C445:C459"/>
    <mergeCell ref="D445:D459"/>
    <mergeCell ref="E445:E459"/>
    <mergeCell ref="F445:F459"/>
    <mergeCell ref="F344:F355"/>
    <mergeCell ref="A279:A291"/>
    <mergeCell ref="F395:F406"/>
    <mergeCell ref="E318:E330"/>
    <mergeCell ref="D420:D431"/>
    <mergeCell ref="D318:D330"/>
    <mergeCell ref="E305:E317"/>
    <mergeCell ref="C305:C317"/>
    <mergeCell ref="F305:F317"/>
    <mergeCell ref="F318:F330"/>
    <mergeCell ref="D305:D317"/>
    <mergeCell ref="D344:D355"/>
    <mergeCell ref="E368:E380"/>
    <mergeCell ref="E381:E394"/>
    <mergeCell ref="D356:D367"/>
    <mergeCell ref="C356:C367"/>
    <mergeCell ref="C395:C406"/>
    <mergeCell ref="D395:D406"/>
    <mergeCell ref="F356:F367"/>
    <mergeCell ref="F368:F380"/>
    <mergeCell ref="C734:C745"/>
    <mergeCell ref="A130:A144"/>
    <mergeCell ref="B130:B144"/>
    <mergeCell ref="C130:C144"/>
    <mergeCell ref="D130:D144"/>
    <mergeCell ref="E130:E144"/>
    <mergeCell ref="A185:A197"/>
    <mergeCell ref="B185:B197"/>
    <mergeCell ref="D185:D197"/>
    <mergeCell ref="A172:A184"/>
    <mergeCell ref="B172:B184"/>
    <mergeCell ref="C172:C184"/>
    <mergeCell ref="A265:A278"/>
    <mergeCell ref="B331:B343"/>
    <mergeCell ref="A331:A343"/>
    <mergeCell ref="B356:B367"/>
    <mergeCell ref="C420:C431"/>
    <mergeCell ref="E478:E479"/>
    <mergeCell ref="A695:A707"/>
    <mergeCell ref="B525:B537"/>
    <mergeCell ref="C525:C537"/>
    <mergeCell ref="D525:D537"/>
    <mergeCell ref="A445:A459"/>
    <mergeCell ref="B445:B459"/>
    <mergeCell ref="C407:C419"/>
    <mergeCell ref="B420:B431"/>
    <mergeCell ref="B486:B498"/>
    <mergeCell ref="C486:C498"/>
    <mergeCell ref="D486:D498"/>
    <mergeCell ref="B499:B511"/>
    <mergeCell ref="A564:A576"/>
    <mergeCell ref="B564:B576"/>
    <mergeCell ref="A486:A498"/>
    <mergeCell ref="A630:A642"/>
    <mergeCell ref="B630:B642"/>
    <mergeCell ref="A617:A629"/>
    <mergeCell ref="A499:A511"/>
    <mergeCell ref="A538:A550"/>
    <mergeCell ref="A551:A563"/>
    <mergeCell ref="C499:C511"/>
    <mergeCell ref="C564:C576"/>
    <mergeCell ref="D564:D576"/>
    <mergeCell ref="C630:C642"/>
    <mergeCell ref="D630:D642"/>
    <mergeCell ref="D499:D511"/>
    <mergeCell ref="A603:A616"/>
    <mergeCell ref="B603:B616"/>
    <mergeCell ref="B512:B524"/>
    <mergeCell ref="C617:C629"/>
    <mergeCell ref="D617:D629"/>
    <mergeCell ref="F478:F479"/>
    <mergeCell ref="C476:C477"/>
    <mergeCell ref="B476:B477"/>
    <mergeCell ref="D476:D477"/>
    <mergeCell ref="E476:E477"/>
    <mergeCell ref="A460:A472"/>
    <mergeCell ref="B460:B472"/>
    <mergeCell ref="C460:C472"/>
    <mergeCell ref="D460:D472"/>
    <mergeCell ref="A473:A485"/>
    <mergeCell ref="B474:B475"/>
    <mergeCell ref="E460:E472"/>
    <mergeCell ref="F481:F485"/>
    <mergeCell ref="B481:B485"/>
    <mergeCell ref="C481:C485"/>
    <mergeCell ref="D481:D485"/>
    <mergeCell ref="E481:E485"/>
    <mergeCell ref="B478:B479"/>
    <mergeCell ref="F460:F472"/>
    <mergeCell ref="F630:F642"/>
    <mergeCell ref="E656:E668"/>
    <mergeCell ref="F656:F668"/>
    <mergeCell ref="D538:D550"/>
    <mergeCell ref="E538:E550"/>
    <mergeCell ref="F669:F681"/>
    <mergeCell ref="D695:D707"/>
    <mergeCell ref="C512:C524"/>
    <mergeCell ref="C590:C602"/>
    <mergeCell ref="D590:D602"/>
    <mergeCell ref="C603:C616"/>
    <mergeCell ref="D603:D616"/>
    <mergeCell ref="E603:E616"/>
    <mergeCell ref="F603:F616"/>
    <mergeCell ref="F590:F602"/>
    <mergeCell ref="F577:F589"/>
    <mergeCell ref="F551:F563"/>
    <mergeCell ref="F512:F524"/>
    <mergeCell ref="F564:F576"/>
    <mergeCell ref="F525:F537"/>
    <mergeCell ref="E525:E537"/>
    <mergeCell ref="E499:E511"/>
    <mergeCell ref="E564:E576"/>
    <mergeCell ref="E590:E602"/>
    <mergeCell ref="C577:C589"/>
    <mergeCell ref="D577:D589"/>
    <mergeCell ref="F829:F841"/>
    <mergeCell ref="F875:F881"/>
    <mergeCell ref="F104:F116"/>
    <mergeCell ref="F746:F760"/>
    <mergeCell ref="F721:F733"/>
    <mergeCell ref="F734:F745"/>
    <mergeCell ref="F420:F431"/>
    <mergeCell ref="D478:D479"/>
    <mergeCell ref="F476:F477"/>
    <mergeCell ref="A815:M815"/>
    <mergeCell ref="A773:A784"/>
    <mergeCell ref="D773:D784"/>
    <mergeCell ref="E773:E784"/>
    <mergeCell ref="A761:A772"/>
    <mergeCell ref="A785:A799"/>
    <mergeCell ref="F800:F814"/>
    <mergeCell ref="B773:B784"/>
    <mergeCell ref="C773:C784"/>
    <mergeCell ref="A875:A881"/>
    <mergeCell ref="B875:B881"/>
    <mergeCell ref="C875:C881"/>
    <mergeCell ref="D875:D881"/>
    <mergeCell ref="E875:E881"/>
    <mergeCell ref="E829:E841"/>
    <mergeCell ref="A829:A841"/>
    <mergeCell ref="B829:B841"/>
    <mergeCell ref="C829:C841"/>
    <mergeCell ref="D829:D841"/>
    <mergeCell ref="A855:A867"/>
    <mergeCell ref="B855:B867"/>
    <mergeCell ref="C855:C867"/>
    <mergeCell ref="D855:D867"/>
    <mergeCell ref="E855:E867"/>
    <mergeCell ref="A842:A854"/>
    <mergeCell ref="B842:B854"/>
    <mergeCell ref="C842:C854"/>
    <mergeCell ref="D842:D854"/>
    <mergeCell ref="E842:E85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5:F197"/>
    <mergeCell ref="D145:D158"/>
    <mergeCell ref="E145:E158"/>
    <mergeCell ref="A145:A158"/>
    <mergeCell ref="B145:B158"/>
    <mergeCell ref="F90:F103"/>
    <mergeCell ref="C159:C171"/>
    <mergeCell ref="D159:D171"/>
    <mergeCell ref="E159:E171"/>
    <mergeCell ref="F159:F171"/>
    <mergeCell ref="F117:F129"/>
    <mergeCell ref="F130:F144"/>
    <mergeCell ref="C145:C158"/>
    <mergeCell ref="F145:F158"/>
    <mergeCell ref="C90:C103"/>
    <mergeCell ref="D90:D103"/>
    <mergeCell ref="B117:B129"/>
    <mergeCell ref="C117:C129"/>
    <mergeCell ref="E117:E129"/>
    <mergeCell ref="F172:F184"/>
    <mergeCell ref="C185:C197"/>
    <mergeCell ref="E104:E116"/>
    <mergeCell ref="E90:E103"/>
    <mergeCell ref="D104:D116"/>
    <mergeCell ref="A238:A250"/>
    <mergeCell ref="C279:C291"/>
    <mergeCell ref="F279:F291"/>
    <mergeCell ref="E279:E291"/>
    <mergeCell ref="E292:E304"/>
    <mergeCell ref="D279:D291"/>
    <mergeCell ref="A292:A304"/>
    <mergeCell ref="B279:B291"/>
    <mergeCell ref="A252:A264"/>
    <mergeCell ref="B252:B264"/>
    <mergeCell ref="C252:C264"/>
    <mergeCell ref="D252:D264"/>
    <mergeCell ref="E252:E264"/>
    <mergeCell ref="F252:F264"/>
    <mergeCell ref="F238:F250"/>
    <mergeCell ref="C265:C278"/>
    <mergeCell ref="B238:B250"/>
    <mergeCell ref="C238:C250"/>
    <mergeCell ref="D238:D250"/>
    <mergeCell ref="E238:E250"/>
    <mergeCell ref="F265:F278"/>
    <mergeCell ref="B292:B304"/>
    <mergeCell ref="C292:C304"/>
    <mergeCell ref="D292:D304"/>
    <mergeCell ref="A225:A237"/>
    <mergeCell ref="F225:F237"/>
    <mergeCell ref="E198:E211"/>
    <mergeCell ref="D198:D211"/>
    <mergeCell ref="F198:F211"/>
    <mergeCell ref="F212:F224"/>
    <mergeCell ref="A212:A224"/>
    <mergeCell ref="B212:B224"/>
    <mergeCell ref="C212:C224"/>
    <mergeCell ref="D212:D224"/>
    <mergeCell ref="E212:E224"/>
    <mergeCell ref="B198:B211"/>
    <mergeCell ref="C198:C211"/>
    <mergeCell ref="A198:A211"/>
    <mergeCell ref="B225:B237"/>
    <mergeCell ref="C225:C237"/>
    <mergeCell ref="D225:D237"/>
    <mergeCell ref="E225:E237"/>
    <mergeCell ref="B265:B278"/>
    <mergeCell ref="D265:D278"/>
    <mergeCell ref="F292:F304"/>
    <mergeCell ref="A305:A317"/>
    <mergeCell ref="A432:A444"/>
    <mergeCell ref="B432:B444"/>
    <mergeCell ref="C432:C444"/>
    <mergeCell ref="D432:D444"/>
    <mergeCell ref="E432:E444"/>
    <mergeCell ref="F432:F444"/>
    <mergeCell ref="B305:B317"/>
    <mergeCell ref="B318:B330"/>
    <mergeCell ref="C318:C330"/>
    <mergeCell ref="F331:F343"/>
    <mergeCell ref="A344:A355"/>
    <mergeCell ref="B344:B355"/>
    <mergeCell ref="C331:C343"/>
    <mergeCell ref="D331:D343"/>
    <mergeCell ref="E331:E343"/>
    <mergeCell ref="D407:D419"/>
    <mergeCell ref="D381:D394"/>
    <mergeCell ref="C368:C380"/>
    <mergeCell ref="D368:D380"/>
    <mergeCell ref="B407:B4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fitToHeight="30" orientation="landscape" r:id="rId1"/>
  <rowBreaks count="1" manualBreakCount="1">
    <brk id="694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2024-02-07T06:13:11Z</cp:lastPrinted>
  <dcterms:created xsi:type="dcterms:W3CDTF">1996-10-08T23:32:33Z</dcterms:created>
  <dcterms:modified xsi:type="dcterms:W3CDTF">2024-02-07T07:28:37Z</dcterms:modified>
</cp:coreProperties>
</file>